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formDistribution" sheetId="1" state="visible" r:id="rId2"/>
    <sheet name="BernouliTrial" sheetId="2" state="visible" r:id="rId3"/>
    <sheet name="NormalDistribution" sheetId="3" state="visible" r:id="rId4"/>
    <sheet name="Other Distributions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<sst xmlns="http://schemas.openxmlformats.org/spreadsheetml/2006/main" count="125" uniqueCount="79">
  <si>
    <r>
      <rPr>
        <b val="true"/>
        <sz val="10"/>
        <rFont val="Arial"/>
        <family val="2"/>
      </rPr>
      <t xml:space="preserve">Uniform Distribution – when the outcomes of an experiment are equally likely
</t>
    </r>
    <r>
      <rPr>
        <sz val="10"/>
        <rFont val="Arial"/>
        <family val="2"/>
      </rPr>
      <t xml:space="preserve">We can sample from the uniform distribution using the rand() function. This gives us a random number between [0,1].
</t>
    </r>
    <r>
      <rPr>
        <b val="true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Used to model things like rolling dice, gambling simulation, queuing systems (arrival times), and even creating schedules for sports teams.</t>
    </r>
  </si>
  <si>
    <t xml:space="preserve">Uniform Density Function (PDF)</t>
  </si>
  <si>
    <t xml:space="preserve">Rolling Dice</t>
  </si>
  <si>
    <t xml:space="preserve">Histogram</t>
  </si>
  <si>
    <t xml:space="preserve">Arrival Times</t>
  </si>
  <si>
    <t xml:space="preserve">Number</t>
  </si>
  <si>
    <t xml:space="preserve">Probability</t>
  </si>
  <si>
    <t xml:space="preserve">Experiment</t>
  </si>
  <si>
    <t xml:space="preserve">Sample</t>
  </si>
  <si>
    <t xml:space="preserve">Outcome</t>
  </si>
  <si>
    <t xml:space="preserve">Counts</t>
  </si>
  <si>
    <t xml:space="preserve">Bins</t>
  </si>
  <si>
    <t xml:space="preserve">Bin Width</t>
  </si>
  <si>
    <t xml:space="preserve">beta</t>
  </si>
  <si>
    <t xml:space="preserve">alpha</t>
  </si>
  <si>
    <t xml:space="preserve">duration</t>
  </si>
  <si>
    <t xml:space="preserve">total</t>
  </si>
  <si>
    <r>
      <rPr>
        <b val="true"/>
        <sz val="10"/>
        <rFont val="Arial"/>
        <family val="2"/>
      </rPr>
      <t xml:space="preserve">Bernoulli Trial – the performance of an experiment with only two possible outcomes.
</t>
    </r>
    <r>
      <rPr>
        <sz val="10"/>
        <rFont val="Arial"/>
        <family val="2"/>
      </rPr>
      <t xml:space="preserve">In our gambling game we were flipping coins – heads or tails – so each individual flip was a Bernoulli Trial.
</t>
    </r>
    <r>
      <rPr>
        <b val="true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We simulated the flip of a coin by sampling from a uniform random distribution and then assigning probabilities p and q.
</t>
    </r>
    <r>
      <rPr>
        <b val="true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p = probability of success, q = 1-p = probability of failure
Bernoulli Function:</t>
    </r>
  </si>
  <si>
    <r>
      <rPr>
        <b val="true"/>
        <sz val="10"/>
        <rFont val="Arial"/>
        <family val="2"/>
      </rPr>
      <t xml:space="preserve">Binomial Distribution – the outcome of multiple Bernoulli Trials
</t>
    </r>
    <r>
      <rPr>
        <sz val="10"/>
        <rFont val="Arial"/>
        <family val="2"/>
      </rPr>
      <t xml:space="preserve">We could do multiple coin flips for a game – multiple flips (if the number of flips are set) are modeled using a Binomial Distribution.
The probability of k success after n Bernoulli trials with probability of success p:</t>
    </r>
  </si>
  <si>
    <t xml:space="preserve">Probability of exactly 3 heads in 3 tosses</t>
  </si>
  <si>
    <r>
      <rPr>
        <b val="true"/>
        <sz val="10"/>
        <rFont val="Arial"/>
        <family val="2"/>
      </rPr>
      <t xml:space="preserve">Monte Carlo Simulations for more complicated trials. 
</t>
    </r>
    <r>
      <rPr>
        <sz val="10"/>
        <rFont val="Arial"/>
        <family val="2"/>
      </rPr>
      <t xml:space="preserve">For example, in our gambling game we were asking the probability of getting a string of three heads in an unknown number of trials to win. For this we did Bernoulli trials to make up a game.
Markov models can also be used for more complicated simulations. Probability of getting three heads IN A ROW in 10 tosses.</t>
    </r>
  </si>
  <si>
    <t xml:space="preserve">k = number of successes</t>
  </si>
  <si>
    <t xml:space="preserve">n = number of trials</t>
  </si>
  <si>
    <t xml:space="preserve">p = probability of success</t>
  </si>
  <si>
    <t xml:space="preserve">f(k,n,p)</t>
  </si>
  <si>
    <t xml:space="preserve">Flipping Coin</t>
  </si>
  <si>
    <t xml:space="preserve">Three Heads</t>
  </si>
  <si>
    <t xml:space="preserve">Sample 1</t>
  </si>
  <si>
    <t xml:space="preserve">Sample 2</t>
  </si>
  <si>
    <t xml:space="preserve">Sample 3</t>
  </si>
  <si>
    <t xml:space="preserve">Heads</t>
  </si>
  <si>
    <t xml:space="preserve">Tails</t>
  </si>
  <si>
    <t xml:space="preserve">NumTrials</t>
  </si>
  <si>
    <t xml:space="preserve">Success/Trials</t>
  </si>
  <si>
    <t xml:space="preserve">Think of heads as success and tails as failure</t>
  </si>
  <si>
    <t xml:space="preserve">total tosses</t>
  </si>
  <si>
    <r>
      <rPr>
        <b val="true"/>
        <sz val="10"/>
        <rFont val="Arial"/>
        <family val="2"/>
      </rPr>
      <t xml:space="preserve">Normal Distribution – when some values are more likely than others – continuous distribution.
</t>
    </r>
    <r>
      <rPr>
        <sz val="10"/>
        <rFont val="Arial"/>
        <family val="2"/>
      </rPr>
      <t xml:space="preserve">If we were modeling the mass of an animal we would probably use a normal distribution – since there is an average typical weight with weights might vary.
</t>
    </r>
    <r>
      <rPr>
        <b val="true"/>
        <sz val="10"/>
        <rFont val="Arial"/>
        <family val="2"/>
      </rPr>
      <t xml:space="preserve">68-95-99 Rule
</t>
    </r>
    <r>
      <rPr>
        <sz val="10"/>
        <rFont val="Arial"/>
        <family val="2"/>
      </rPr>
      <t xml:space="preserve">
68% of all data falls within ONE standard deviation
95% of all data falls within TWO standard deviations
99% of all data falls within THREE standard deviations
Bell Shaped, Symmetrical, Unimodal, Mean and Medial are Equal</t>
    </r>
  </si>
  <si>
    <r>
      <rPr>
        <b val="true"/>
        <sz val="10"/>
        <rFont val="Arial"/>
        <family val="2"/>
      </rPr>
      <t xml:space="preserve">What does it mean to “SAMPLE” from a distribution?
</t>
    </r>
    <r>
      <rPr>
        <sz val="10"/>
        <rFont val="Arial"/>
        <family val="2"/>
      </rPr>
      <t xml:space="preserve">Sampling is drawing numbers from a distribution with the right probability. Similar to doing experiments, each time you sample you are doing one trial. This is kinda like rolling a 100 sided die that is weighted more strongly for the middle numbers.
Probability Density Function -  probability that our outcome is x
vs. 
Cumulative Distribution Function – probability that our outcome is &lt;= x</t>
    </r>
  </si>
  <si>
    <t xml:space="preserve">Standard Normal Distribution</t>
  </si>
  <si>
    <t xml:space="preserve">GRAPH - Probability Density Function</t>
  </si>
  <si>
    <t xml:space="preserve">Modeling Birth Weight</t>
  </si>
  <si>
    <t xml:space="preserve">Mean</t>
  </si>
  <si>
    <t xml:space="preserve">StandardDev</t>
  </si>
  <si>
    <t xml:space="preserve">Variable</t>
  </si>
  <si>
    <t xml:space="preserve">Probability using NORMDIST</t>
  </si>
  <si>
    <t xml:space="preserve">Trial Number</t>
  </si>
  <si>
    <t xml:space="preserve">Generate Birth Weights</t>
  </si>
  <si>
    <t xml:space="preserve">Statistic</t>
  </si>
  <si>
    <t xml:space="preserve">Result</t>
  </si>
  <si>
    <t xml:space="preserve">% within one STDEV</t>
  </si>
  <si>
    <t xml:space="preserve">Mu+sig</t>
  </si>
  <si>
    <t xml:space="preserve">Mu-sig</t>
  </si>
  <si>
    <t xml:space="preserve">count</t>
  </si>
  <si>
    <t xml:space="preserve">percent</t>
  </si>
  <si>
    <t xml:space="preserve">Median</t>
  </si>
  <si>
    <t xml:space="preserve">Q1</t>
  </si>
  <si>
    <t xml:space="preserve">% within two STDEV</t>
  </si>
  <si>
    <t xml:space="preserve">Q2 = Median</t>
  </si>
  <si>
    <t xml:space="preserve">Mu+2*sig</t>
  </si>
  <si>
    <t xml:space="preserve">Q3</t>
  </si>
  <si>
    <t xml:space="preserve">Mu-2*sig</t>
  </si>
  <si>
    <t xml:space="preserve">IQR</t>
  </si>
  <si>
    <t xml:space="preserve">outlier_min</t>
  </si>
  <si>
    <t xml:space="preserve">outlier_max</t>
  </si>
  <si>
    <t xml:space="preserve">Num Outliers</t>
  </si>
  <si>
    <t xml:space="preserve">% within three STDEV</t>
  </si>
  <si>
    <t xml:space="preserve">Mu+3*sig</t>
  </si>
  <si>
    <t xml:space="preserve">Mu-3*sig</t>
  </si>
  <si>
    <t xml:space="preserve">There are other distributions – always helpful to learn more statistics and probability!!</t>
  </si>
  <si>
    <t xml:space="preserve">Gamma Distribution</t>
  </si>
  <si>
    <t xml:space="preserve">Exponential Distribution</t>
  </si>
  <si>
    <t xml:space="preserve">BiModal Distribution</t>
  </si>
  <si>
    <t xml:space="preserve">Alpha</t>
  </si>
  <si>
    <t xml:space="preserve">Beta</t>
  </si>
  <si>
    <t xml:space="preserve">Lambda</t>
  </si>
  <si>
    <t xml:space="preserve">Mean1</t>
  </si>
  <si>
    <t xml:space="preserve">Stdev1</t>
  </si>
  <si>
    <t xml:space="preserve">Mean2</t>
  </si>
  <si>
    <t xml:space="preserve">Stdev2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</si>
</sst>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h:mm:ss\ AM/PM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Histogram of Rolls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UniformDistribution!$H$7</c:f>
              <c:strCache>
                <c:ptCount val="1"/>
                <c:pt idx="0">
                  <c:v>Counts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UniformDistribution!$G$8:$G$13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UniformDistribution!$H$8:$H$13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</c:ser>
        <c:gapWidth val="100"/>
        <c:overlap val="0"/>
        <c:axId val="3617267"/>
        <c:axId val="49524988"/>
      </c:barChart>
      <c:catAx>
        <c:axId val="36172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Roll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524988"/>
        <c:crosses val="autoZero"/>
        <c:auto val="1"/>
        <c:lblAlgn val="ctr"/>
        <c:lblOffset val="100"/>
        <c:noMultiLvlLbl val="0"/>
      </c:catAx>
      <c:valAx>
        <c:axId val="4952498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Counts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1726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'Other Distributions'!$AF$7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'Other Distributions'!$AF$8:$AF$68</c:f>
              <c:numCache>
                <c:formatCode>General</c:formatCode>
                <c:ptCount val="61"/>
                <c:pt idx="0">
                  <c:v>0.002215924205969</c:v>
                </c:pt>
                <c:pt idx="1">
                  <c:v>0.00297626620988793</c:v>
                </c:pt>
                <c:pt idx="2">
                  <c:v>0.00395772579148998</c:v>
                </c:pt>
                <c:pt idx="3">
                  <c:v>0.0052104674072113</c:v>
                </c:pt>
                <c:pt idx="4">
                  <c:v>0.00679148461684282</c:v>
                </c:pt>
                <c:pt idx="5">
                  <c:v>0.00876415024678428</c:v>
                </c:pt>
                <c:pt idx="6">
                  <c:v>0.0111972651474215</c:v>
                </c:pt>
                <c:pt idx="7">
                  <c:v>0.0141635188708006</c:v>
                </c:pt>
                <c:pt idx="8">
                  <c:v>0.0177372964231159</c:v>
                </c:pt>
                <c:pt idx="9">
                  <c:v>0.0219917979902146</c:v>
                </c:pt>
                <c:pt idx="10">
                  <c:v>0.0269954832565991</c:v>
                </c:pt>
                <c:pt idx="11">
                  <c:v>0.0328079073873629</c:v>
                </c:pt>
                <c:pt idx="12">
                  <c:v>0.0394750791505616</c:v>
                </c:pt>
                <c:pt idx="13">
                  <c:v>0.0470245386889563</c:v>
                </c:pt>
                <c:pt idx="14">
                  <c:v>0.0554604173419359</c:v>
                </c:pt>
                <c:pt idx="15">
                  <c:v>0.0647587978420807</c:v>
                </c:pt>
                <c:pt idx="16">
                  <c:v>0.0748637328541822</c:v>
                </c:pt>
                <c:pt idx="17">
                  <c:v>0.0856842961625718</c:v>
                </c:pt>
                <c:pt idx="18">
                  <c:v>0.0970930280004207</c:v>
                </c:pt>
                <c:pt idx="19">
                  <c:v>0.108926090310059</c:v>
                </c:pt>
                <c:pt idx="20">
                  <c:v>0.120985368335455</c:v>
                </c:pt>
                <c:pt idx="21">
                  <c:v>0.133042644722574</c:v>
                </c:pt>
                <c:pt idx="22">
                  <c:v>0.144845838206947</c:v>
                </c:pt>
                <c:pt idx="23">
                  <c:v>0.156127152419565</c:v>
                </c:pt>
                <c:pt idx="24">
                  <c:v>0.166612837549434</c:v>
                </c:pt>
                <c:pt idx="25">
                  <c:v>0.176034150101665</c:v>
                </c:pt>
                <c:pt idx="26">
                  <c:v>0.184139031450753</c:v>
                </c:pt>
                <c:pt idx="27">
                  <c:v>0.190704048582328</c:v>
                </c:pt>
                <c:pt idx="28">
                  <c:v>0.195546289459018</c:v>
                </c:pt>
                <c:pt idx="29">
                  <c:v>0.198535216806262</c:v>
                </c:pt>
                <c:pt idx="30">
                  <c:v>0.199604970426481</c:v>
                </c:pt>
                <c:pt idx="31">
                  <c:v>0.198768220664297</c:v>
                </c:pt>
                <c:pt idx="32">
                  <c:v>0.196133248917842</c:v>
                </c:pt>
                <c:pt idx="33">
                  <c:v>0.191926126898735</c:v>
                </c:pt>
                <c:pt idx="34">
                  <c:v>0.186519158353126</c:v>
                </c:pt>
                <c:pt idx="35">
                  <c:v>0.180464511794088</c:v>
                </c:pt>
                <c:pt idx="36">
                  <c:v>0.17452775302888</c:v>
                </c:pt>
                <c:pt idx="37">
                  <c:v>0.169709935917066</c:v>
                </c:pt>
                <c:pt idx="38">
                  <c:v>0.167240306675584</c:v>
                </c:pt>
                <c:pt idx="39">
                  <c:v>0.168517217795609</c:v>
                </c:pt>
                <c:pt idx="40">
                  <c:v>0.17497632877276</c:v>
                </c:pt>
                <c:pt idx="41">
                  <c:v>0.18787624681717</c:v>
                </c:pt>
                <c:pt idx="42">
                  <c:v>0.208013862171062</c:v>
                </c:pt>
                <c:pt idx="43">
                  <c:v>0.235411761659649</c:v>
                </c:pt>
                <c:pt idx="44">
                  <c:v>0.269049787801086</c:v>
                </c:pt>
                <c:pt idx="45">
                  <c:v>0.30672952235209</c:v>
                </c:pt>
                <c:pt idx="46">
                  <c:v>0.345151970101211</c:v>
                </c:pt>
                <c:pt idx="47">
                  <c:v>0.380249141580244</c:v>
                </c:pt>
                <c:pt idx="48">
                  <c:v>0.407745219453771</c:v>
                </c:pt>
                <c:pt idx="49">
                  <c:v>0.423850601362794</c:v>
                </c:pt>
                <c:pt idx="50">
                  <c:v>0.425937763658027</c:v>
                </c:pt>
                <c:pt idx="51">
                  <c:v>0.413034491965669</c:v>
                </c:pt>
                <c:pt idx="52">
                  <c:v>0.386007436726438</c:v>
                </c:pt>
                <c:pt idx="53">
                  <c:v>0.347388121762599</c:v>
                </c:pt>
                <c:pt idx="54">
                  <c:v>0.300888817908903</c:v>
                </c:pt>
                <c:pt idx="55">
                  <c:v>0.250734874765926</c:v>
                </c:pt>
                <c:pt idx="56">
                  <c:v>0.200977539600054</c:v>
                </c:pt>
                <c:pt idx="57">
                  <c:v>0.154937933042955</c:v>
                </c:pt>
                <c:pt idx="58">
                  <c:v>0.114878560470944</c:v>
                </c:pt>
                <c:pt idx="59">
                  <c:v>0.0819264245107812</c:v>
                </c:pt>
                <c:pt idx="60">
                  <c:v>0.0562068907191564</c:v>
                </c:pt>
              </c:numCache>
            </c:numRef>
          </c:val>
        </c:ser>
        <c:gapWidth val="100"/>
        <c:overlap val="0"/>
        <c:axId val="90923855"/>
        <c:axId val="83129868"/>
      </c:barChart>
      <c:catAx>
        <c:axId val="9092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3129868"/>
        <c:crosses val="autoZero"/>
        <c:auto val="1"/>
        <c:lblAlgn val="ctr"/>
        <c:lblOffset val="100"/>
        <c:noMultiLvlLbl val="0"/>
      </c:catAx>
      <c:valAx>
        <c:axId val="8312986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092385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Exponential
 Density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'Other Distributions'!$AF$7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'Other Distributions'!$AE$8:$AE$68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-2.3</c:v>
                </c:pt>
                <c:pt idx="8">
                  <c:v>-2.2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</c:v>
                </c:pt>
                <c:pt idx="20">
                  <c:v>-0.999999999999998</c:v>
                </c:pt>
                <c:pt idx="21">
                  <c:v>-0.899999999999998</c:v>
                </c:pt>
                <c:pt idx="22">
                  <c:v>-0.799999999999998</c:v>
                </c:pt>
                <c:pt idx="23">
                  <c:v>-0.699999999999998</c:v>
                </c:pt>
                <c:pt idx="24">
                  <c:v>-0.599999999999998</c:v>
                </c:pt>
                <c:pt idx="25">
                  <c:v>-0.499999999999998</c:v>
                </c:pt>
                <c:pt idx="26">
                  <c:v>-0.399999999999998</c:v>
                </c:pt>
                <c:pt idx="27">
                  <c:v>-0.299999999999998</c:v>
                </c:pt>
                <c:pt idx="28">
                  <c:v>-0.199999999999998</c:v>
                </c:pt>
                <c:pt idx="29">
                  <c:v>-0.0999999999999985</c:v>
                </c:pt>
                <c:pt idx="30">
                  <c:v>1.52655665885959E-015</c:v>
                </c:pt>
                <c:pt idx="31">
                  <c:v>0.100000000000002</c:v>
                </c:pt>
                <c:pt idx="32">
                  <c:v>0.200000000000001</c:v>
                </c:pt>
                <c:pt idx="33">
                  <c:v>0.300000000000001</c:v>
                </c:pt>
                <c:pt idx="34">
                  <c:v>0.400000000000002</c:v>
                </c:pt>
                <c:pt idx="35">
                  <c:v>0.500000000000002</c:v>
                </c:pt>
                <c:pt idx="36">
                  <c:v>0.600000000000002</c:v>
                </c:pt>
                <c:pt idx="37">
                  <c:v>0.700000000000002</c:v>
                </c:pt>
                <c:pt idx="38">
                  <c:v>0.800000000000001</c:v>
                </c:pt>
                <c:pt idx="39">
                  <c:v>0.900000000000001</c:v>
                </c:pt>
                <c:pt idx="40">
                  <c:v>1</c:v>
                </c:pt>
                <c:pt idx="41">
                  <c:v>1.1</c:v>
                </c:pt>
                <c:pt idx="42">
                  <c:v>1.2</c:v>
                </c:pt>
                <c:pt idx="43">
                  <c:v>1.3</c:v>
                </c:pt>
                <c:pt idx="44">
                  <c:v>1.4</c:v>
                </c:pt>
                <c:pt idx="45">
                  <c:v>1.5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1.9</c:v>
                </c:pt>
                <c:pt idx="50">
                  <c:v>2</c:v>
                </c:pt>
                <c:pt idx="51">
                  <c:v>2.1</c:v>
                </c:pt>
                <c:pt idx="52">
                  <c:v>2.2</c:v>
                </c:pt>
                <c:pt idx="53">
                  <c:v>2.3</c:v>
                </c:pt>
                <c:pt idx="54">
                  <c:v>2.4</c:v>
                </c:pt>
                <c:pt idx="55">
                  <c:v>2.5</c:v>
                </c:pt>
                <c:pt idx="56">
                  <c:v>2.6</c:v>
                </c:pt>
                <c:pt idx="57">
                  <c:v>2.7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xVal>
          <c:yVal>
            <c:numRef>
              <c:f>'Other Distributions'!$AF$8:$AF$68</c:f>
              <c:numCache>
                <c:formatCode>General</c:formatCode>
                <c:ptCount val="61"/>
                <c:pt idx="0">
                  <c:v>0.002215924205969</c:v>
                </c:pt>
                <c:pt idx="1">
                  <c:v>0.00297626620988793</c:v>
                </c:pt>
                <c:pt idx="2">
                  <c:v>0.00395772579148998</c:v>
                </c:pt>
                <c:pt idx="3">
                  <c:v>0.0052104674072113</c:v>
                </c:pt>
                <c:pt idx="4">
                  <c:v>0.00679148461684282</c:v>
                </c:pt>
                <c:pt idx="5">
                  <c:v>0.00876415024678428</c:v>
                </c:pt>
                <c:pt idx="6">
                  <c:v>0.0111972651474215</c:v>
                </c:pt>
                <c:pt idx="7">
                  <c:v>0.0141635188708006</c:v>
                </c:pt>
                <c:pt idx="8">
                  <c:v>0.0177372964231159</c:v>
                </c:pt>
                <c:pt idx="9">
                  <c:v>0.0219917979902146</c:v>
                </c:pt>
                <c:pt idx="10">
                  <c:v>0.0269954832565991</c:v>
                </c:pt>
                <c:pt idx="11">
                  <c:v>0.0328079073873629</c:v>
                </c:pt>
                <c:pt idx="12">
                  <c:v>0.0394750791505616</c:v>
                </c:pt>
                <c:pt idx="13">
                  <c:v>0.0470245386889563</c:v>
                </c:pt>
                <c:pt idx="14">
                  <c:v>0.0554604173419359</c:v>
                </c:pt>
                <c:pt idx="15">
                  <c:v>0.0647587978420807</c:v>
                </c:pt>
                <c:pt idx="16">
                  <c:v>0.0748637328541822</c:v>
                </c:pt>
                <c:pt idx="17">
                  <c:v>0.0856842961625718</c:v>
                </c:pt>
                <c:pt idx="18">
                  <c:v>0.0970930280004207</c:v>
                </c:pt>
                <c:pt idx="19">
                  <c:v>0.108926090310059</c:v>
                </c:pt>
                <c:pt idx="20">
                  <c:v>0.120985368335455</c:v>
                </c:pt>
                <c:pt idx="21">
                  <c:v>0.133042644722574</c:v>
                </c:pt>
                <c:pt idx="22">
                  <c:v>0.144845838206947</c:v>
                </c:pt>
                <c:pt idx="23">
                  <c:v>0.156127152419565</c:v>
                </c:pt>
                <c:pt idx="24">
                  <c:v>0.166612837549434</c:v>
                </c:pt>
                <c:pt idx="25">
                  <c:v>0.176034150101665</c:v>
                </c:pt>
                <c:pt idx="26">
                  <c:v>0.184139031450753</c:v>
                </c:pt>
                <c:pt idx="27">
                  <c:v>0.190704048582328</c:v>
                </c:pt>
                <c:pt idx="28">
                  <c:v>0.195546289459018</c:v>
                </c:pt>
                <c:pt idx="29">
                  <c:v>0.198535216806262</c:v>
                </c:pt>
                <c:pt idx="30">
                  <c:v>0.199604970426481</c:v>
                </c:pt>
                <c:pt idx="31">
                  <c:v>0.198768220664297</c:v>
                </c:pt>
                <c:pt idx="32">
                  <c:v>0.196133248917842</c:v>
                </c:pt>
                <c:pt idx="33">
                  <c:v>0.191926126898735</c:v>
                </c:pt>
                <c:pt idx="34">
                  <c:v>0.186519158353126</c:v>
                </c:pt>
                <c:pt idx="35">
                  <c:v>0.180464511794088</c:v>
                </c:pt>
                <c:pt idx="36">
                  <c:v>0.17452775302888</c:v>
                </c:pt>
                <c:pt idx="37">
                  <c:v>0.169709935917066</c:v>
                </c:pt>
                <c:pt idx="38">
                  <c:v>0.167240306675584</c:v>
                </c:pt>
                <c:pt idx="39">
                  <c:v>0.168517217795609</c:v>
                </c:pt>
                <c:pt idx="40">
                  <c:v>0.17497632877276</c:v>
                </c:pt>
                <c:pt idx="41">
                  <c:v>0.18787624681717</c:v>
                </c:pt>
                <c:pt idx="42">
                  <c:v>0.208013862171062</c:v>
                </c:pt>
                <c:pt idx="43">
                  <c:v>0.235411761659649</c:v>
                </c:pt>
                <c:pt idx="44">
                  <c:v>0.269049787801086</c:v>
                </c:pt>
                <c:pt idx="45">
                  <c:v>0.30672952235209</c:v>
                </c:pt>
                <c:pt idx="46">
                  <c:v>0.345151970101211</c:v>
                </c:pt>
                <c:pt idx="47">
                  <c:v>0.380249141580244</c:v>
                </c:pt>
                <c:pt idx="48">
                  <c:v>0.407745219453771</c:v>
                </c:pt>
                <c:pt idx="49">
                  <c:v>0.423850601362794</c:v>
                </c:pt>
                <c:pt idx="50">
                  <c:v>0.425937763658027</c:v>
                </c:pt>
                <c:pt idx="51">
                  <c:v>0.413034491965669</c:v>
                </c:pt>
                <c:pt idx="52">
                  <c:v>0.386007436726438</c:v>
                </c:pt>
                <c:pt idx="53">
                  <c:v>0.347388121762599</c:v>
                </c:pt>
                <c:pt idx="54">
                  <c:v>0.300888817908903</c:v>
                </c:pt>
                <c:pt idx="55">
                  <c:v>0.250734874765926</c:v>
                </c:pt>
                <c:pt idx="56">
                  <c:v>0.200977539600054</c:v>
                </c:pt>
                <c:pt idx="57">
                  <c:v>0.154937933042955</c:v>
                </c:pt>
                <c:pt idx="58">
                  <c:v>0.114878560470944</c:v>
                </c:pt>
                <c:pt idx="59">
                  <c:v>0.0819264245107812</c:v>
                </c:pt>
                <c:pt idx="60">
                  <c:v>0.0562068907191564</c:v>
                </c:pt>
              </c:numCache>
            </c:numRef>
          </c:yVal>
          <c:smooth val="0"/>
        </c:ser>
        <c:axId val="35693218"/>
        <c:axId val="7264147"/>
      </c:scatterChart>
      <c:valAx>
        <c:axId val="356932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Variable - Trial Outcome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64147"/>
        <c:crosses val="autoZero"/>
        <c:crossBetween val="between"/>
      </c:valAx>
      <c:valAx>
        <c:axId val="72641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Probability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69321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Histogram Arival Times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UniformDistribution!$V$7:$V$13</c:f>
              <c:numCache>
                <c:formatCode>General</c:formatCode>
                <c:ptCount val="7"/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</c:ser>
        <c:gapWidth val="100"/>
        <c:overlap val="0"/>
        <c:axId val="55912060"/>
        <c:axId val="39736810"/>
      </c:barChart>
      <c:catAx>
        <c:axId val="559120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Arival time bins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736810"/>
        <c:crosses val="autoZero"/>
        <c:auto val="1"/>
        <c:lblAlgn val="ctr"/>
        <c:lblOffset val="100"/>
        <c:noMultiLvlLbl val="0"/>
      </c:catAx>
      <c:valAx>
        <c:axId val="3973681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Counts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91206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BernouliTrial!$H$7</c:f>
              <c:strCache>
                <c:ptCount val="1"/>
                <c:pt idx="0">
                  <c:v>Counts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BernouliTrial!$H$8:$H$9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</c:ser>
        <c:gapWidth val="100"/>
        <c:overlap val="0"/>
        <c:axId val="99141397"/>
        <c:axId val="45739605"/>
      </c:barChart>
      <c:catAx>
        <c:axId val="99141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5739605"/>
        <c:crosses val="autoZero"/>
        <c:auto val="1"/>
        <c:lblAlgn val="ctr"/>
        <c:lblOffset val="100"/>
        <c:noMultiLvlLbl val="0"/>
      </c:catAx>
      <c:valAx>
        <c:axId val="4573960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14139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NormalDistribution!$D$7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NormalDistribution!$D$8:$D$68</c:f>
              <c:numCache>
                <c:formatCode>General</c:formatCode>
                <c:ptCount val="61"/>
                <c:pt idx="0">
                  <c:v>0.00443184841193801</c:v>
                </c:pt>
                <c:pt idx="1">
                  <c:v>0.00595253241977585</c:v>
                </c:pt>
                <c:pt idx="2">
                  <c:v>0.00791545158297997</c:v>
                </c:pt>
                <c:pt idx="3">
                  <c:v>0.0104209348144226</c:v>
                </c:pt>
                <c:pt idx="4">
                  <c:v>0.0135829692336856</c:v>
                </c:pt>
                <c:pt idx="5">
                  <c:v>0.0175283004935686</c:v>
                </c:pt>
                <c:pt idx="6">
                  <c:v>0.0223945302948429</c:v>
                </c:pt>
                <c:pt idx="7">
                  <c:v>0.0283270377416012</c:v>
                </c:pt>
                <c:pt idx="8">
                  <c:v>0.0354745928462315</c:v>
                </c:pt>
                <c:pt idx="9">
                  <c:v>0.0439835959804273</c:v>
                </c:pt>
                <c:pt idx="10">
                  <c:v>0.0539909665131881</c:v>
                </c:pt>
                <c:pt idx="11">
                  <c:v>0.0656158147746767</c:v>
                </c:pt>
                <c:pt idx="12">
                  <c:v>0.0789501583008943</c:v>
                </c:pt>
                <c:pt idx="13">
                  <c:v>0.0940490773768871</c:v>
                </c:pt>
                <c:pt idx="14">
                  <c:v>0.110920834679456</c:v>
                </c:pt>
                <c:pt idx="15">
                  <c:v>0.129517595665892</c:v>
                </c:pt>
                <c:pt idx="16">
                  <c:v>0.149727465635745</c:v>
                </c:pt>
                <c:pt idx="17">
                  <c:v>0.171368592047808</c:v>
                </c:pt>
                <c:pt idx="18">
                  <c:v>0.194186054983213</c:v>
                </c:pt>
                <c:pt idx="19">
                  <c:v>0.217852177032551</c:v>
                </c:pt>
                <c:pt idx="20">
                  <c:v>0.241970724519144</c:v>
                </c:pt>
                <c:pt idx="21">
                  <c:v>0.266085249898755</c:v>
                </c:pt>
                <c:pt idx="22">
                  <c:v>0.289691552761483</c:v>
                </c:pt>
                <c:pt idx="23">
                  <c:v>0.312253933366762</c:v>
                </c:pt>
                <c:pt idx="24">
                  <c:v>0.3332246028918</c:v>
                </c:pt>
                <c:pt idx="25">
                  <c:v>0.3520653267643</c:v>
                </c:pt>
                <c:pt idx="26">
                  <c:v>0.368270140303324</c:v>
                </c:pt>
                <c:pt idx="27">
                  <c:v>0.381387815460524</c:v>
                </c:pt>
                <c:pt idx="28">
                  <c:v>0.391042693975456</c:v>
                </c:pt>
                <c:pt idx="29">
                  <c:v>0.396952547477012</c:v>
                </c:pt>
                <c:pt idx="30">
                  <c:v>0.398942280401433</c:v>
                </c:pt>
                <c:pt idx="31">
                  <c:v>0.396952547477012</c:v>
                </c:pt>
                <c:pt idx="32">
                  <c:v>0.391042693975456</c:v>
                </c:pt>
                <c:pt idx="33">
                  <c:v>0.381387815460524</c:v>
                </c:pt>
                <c:pt idx="34">
                  <c:v>0.368270140303323</c:v>
                </c:pt>
                <c:pt idx="35">
                  <c:v>0.352065326764299</c:v>
                </c:pt>
                <c:pt idx="36">
                  <c:v>0.333224602891799</c:v>
                </c:pt>
                <c:pt idx="37">
                  <c:v>0.312253933366761</c:v>
                </c:pt>
                <c:pt idx="38">
                  <c:v>0.289691552761482</c:v>
                </c:pt>
                <c:pt idx="39">
                  <c:v>0.266085249898754</c:v>
                </c:pt>
                <c:pt idx="40">
                  <c:v>0.241970724519143</c:v>
                </c:pt>
                <c:pt idx="41">
                  <c:v>0.21785217703255</c:v>
                </c:pt>
                <c:pt idx="42">
                  <c:v>0.194186054983213</c:v>
                </c:pt>
                <c:pt idx="43">
                  <c:v>0.171368592047807</c:v>
                </c:pt>
                <c:pt idx="44">
                  <c:v>0.149727465635744</c:v>
                </c:pt>
                <c:pt idx="45">
                  <c:v>0.129517595665891</c:v>
                </c:pt>
                <c:pt idx="46">
                  <c:v>0.110920834679455</c:v>
                </c:pt>
                <c:pt idx="47">
                  <c:v>0.0940490773768866</c:v>
                </c:pt>
                <c:pt idx="48">
                  <c:v>0.0789501583008939</c:v>
                </c:pt>
                <c:pt idx="49">
                  <c:v>0.0656158147746763</c:v>
                </c:pt>
                <c:pt idx="50">
                  <c:v>0.0539909665131878</c:v>
                </c:pt>
                <c:pt idx="51">
                  <c:v>0.043983595980427</c:v>
                </c:pt>
                <c:pt idx="52">
                  <c:v>0.0354745928462312</c:v>
                </c:pt>
                <c:pt idx="53">
                  <c:v>0.028327037741601</c:v>
                </c:pt>
                <c:pt idx="54">
                  <c:v>0.0223945302948428</c:v>
                </c:pt>
                <c:pt idx="55">
                  <c:v>0.0175283004935684</c:v>
                </c:pt>
                <c:pt idx="56">
                  <c:v>0.0135829692336855</c:v>
                </c:pt>
                <c:pt idx="57">
                  <c:v>0.0104209348144225</c:v>
                </c:pt>
                <c:pt idx="58">
                  <c:v>0.0079154515829799</c:v>
                </c:pt>
                <c:pt idx="59">
                  <c:v>0.0059525324197758</c:v>
                </c:pt>
                <c:pt idx="60">
                  <c:v>0.00443184841193796</c:v>
                </c:pt>
              </c:numCache>
            </c:numRef>
          </c:val>
        </c:ser>
        <c:gapWidth val="100"/>
        <c:overlap val="0"/>
        <c:axId val="51358346"/>
        <c:axId val="17187660"/>
      </c:barChart>
      <c:catAx>
        <c:axId val="513583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187660"/>
        <c:crosses val="autoZero"/>
        <c:auto val="1"/>
        <c:lblAlgn val="ctr"/>
        <c:lblOffset val="100"/>
        <c:noMultiLvlLbl val="0"/>
      </c:catAx>
      <c:valAx>
        <c:axId val="171876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135834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Normal Density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NormalDistribution!$D$7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NormalDistribution!$C$8:$C$68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-2.3</c:v>
                </c:pt>
                <c:pt idx="8">
                  <c:v>-2.2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</c:v>
                </c:pt>
                <c:pt idx="20">
                  <c:v>-0.999999999999998</c:v>
                </c:pt>
                <c:pt idx="21">
                  <c:v>-0.899999999999998</c:v>
                </c:pt>
                <c:pt idx="22">
                  <c:v>-0.799999999999998</c:v>
                </c:pt>
                <c:pt idx="23">
                  <c:v>-0.699999999999998</c:v>
                </c:pt>
                <c:pt idx="24">
                  <c:v>-0.599999999999998</c:v>
                </c:pt>
                <c:pt idx="25">
                  <c:v>-0.499999999999998</c:v>
                </c:pt>
                <c:pt idx="26">
                  <c:v>-0.399999999999998</c:v>
                </c:pt>
                <c:pt idx="27">
                  <c:v>-0.299999999999998</c:v>
                </c:pt>
                <c:pt idx="28">
                  <c:v>-0.199999999999998</c:v>
                </c:pt>
                <c:pt idx="29">
                  <c:v>-0.0999999999999985</c:v>
                </c:pt>
                <c:pt idx="30">
                  <c:v>1.52655665885959E-015</c:v>
                </c:pt>
                <c:pt idx="31">
                  <c:v>0.100000000000002</c:v>
                </c:pt>
                <c:pt idx="32">
                  <c:v>0.200000000000001</c:v>
                </c:pt>
                <c:pt idx="33">
                  <c:v>0.300000000000001</c:v>
                </c:pt>
                <c:pt idx="34">
                  <c:v>0.400000000000002</c:v>
                </c:pt>
                <c:pt idx="35">
                  <c:v>0.500000000000002</c:v>
                </c:pt>
                <c:pt idx="36">
                  <c:v>0.600000000000002</c:v>
                </c:pt>
                <c:pt idx="37">
                  <c:v>0.700000000000002</c:v>
                </c:pt>
                <c:pt idx="38">
                  <c:v>0.800000000000001</c:v>
                </c:pt>
                <c:pt idx="39">
                  <c:v>0.900000000000001</c:v>
                </c:pt>
                <c:pt idx="40">
                  <c:v>1</c:v>
                </c:pt>
                <c:pt idx="41">
                  <c:v>1.1</c:v>
                </c:pt>
                <c:pt idx="42">
                  <c:v>1.2</c:v>
                </c:pt>
                <c:pt idx="43">
                  <c:v>1.3</c:v>
                </c:pt>
                <c:pt idx="44">
                  <c:v>1.4</c:v>
                </c:pt>
                <c:pt idx="45">
                  <c:v>1.5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1.9</c:v>
                </c:pt>
                <c:pt idx="50">
                  <c:v>2</c:v>
                </c:pt>
                <c:pt idx="51">
                  <c:v>2.1</c:v>
                </c:pt>
                <c:pt idx="52">
                  <c:v>2.2</c:v>
                </c:pt>
                <c:pt idx="53">
                  <c:v>2.3</c:v>
                </c:pt>
                <c:pt idx="54">
                  <c:v>2.4</c:v>
                </c:pt>
                <c:pt idx="55">
                  <c:v>2.5</c:v>
                </c:pt>
                <c:pt idx="56">
                  <c:v>2.6</c:v>
                </c:pt>
                <c:pt idx="57">
                  <c:v>2.7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xVal>
          <c:yVal>
            <c:numRef>
              <c:f>NormalDistribution!$D$8:$D$68</c:f>
              <c:numCache>
                <c:formatCode>General</c:formatCode>
                <c:ptCount val="61"/>
                <c:pt idx="0">
                  <c:v>0.00443184841193801</c:v>
                </c:pt>
                <c:pt idx="1">
                  <c:v>0.00595253241977585</c:v>
                </c:pt>
                <c:pt idx="2">
                  <c:v>0.00791545158297997</c:v>
                </c:pt>
                <c:pt idx="3">
                  <c:v>0.0104209348144226</c:v>
                </c:pt>
                <c:pt idx="4">
                  <c:v>0.0135829692336856</c:v>
                </c:pt>
                <c:pt idx="5">
                  <c:v>0.0175283004935686</c:v>
                </c:pt>
                <c:pt idx="6">
                  <c:v>0.0223945302948429</c:v>
                </c:pt>
                <c:pt idx="7">
                  <c:v>0.0283270377416012</c:v>
                </c:pt>
                <c:pt idx="8">
                  <c:v>0.0354745928462315</c:v>
                </c:pt>
                <c:pt idx="9">
                  <c:v>0.0439835959804273</c:v>
                </c:pt>
                <c:pt idx="10">
                  <c:v>0.0539909665131881</c:v>
                </c:pt>
                <c:pt idx="11">
                  <c:v>0.0656158147746767</c:v>
                </c:pt>
                <c:pt idx="12">
                  <c:v>0.0789501583008943</c:v>
                </c:pt>
                <c:pt idx="13">
                  <c:v>0.0940490773768871</c:v>
                </c:pt>
                <c:pt idx="14">
                  <c:v>0.110920834679456</c:v>
                </c:pt>
                <c:pt idx="15">
                  <c:v>0.129517595665892</c:v>
                </c:pt>
                <c:pt idx="16">
                  <c:v>0.149727465635745</c:v>
                </c:pt>
                <c:pt idx="17">
                  <c:v>0.171368592047808</c:v>
                </c:pt>
                <c:pt idx="18">
                  <c:v>0.194186054983213</c:v>
                </c:pt>
                <c:pt idx="19">
                  <c:v>0.217852177032551</c:v>
                </c:pt>
                <c:pt idx="20">
                  <c:v>0.241970724519144</c:v>
                </c:pt>
                <c:pt idx="21">
                  <c:v>0.266085249898755</c:v>
                </c:pt>
                <c:pt idx="22">
                  <c:v>0.289691552761483</c:v>
                </c:pt>
                <c:pt idx="23">
                  <c:v>0.312253933366762</c:v>
                </c:pt>
                <c:pt idx="24">
                  <c:v>0.3332246028918</c:v>
                </c:pt>
                <c:pt idx="25">
                  <c:v>0.3520653267643</c:v>
                </c:pt>
                <c:pt idx="26">
                  <c:v>0.368270140303324</c:v>
                </c:pt>
                <c:pt idx="27">
                  <c:v>0.381387815460524</c:v>
                </c:pt>
                <c:pt idx="28">
                  <c:v>0.391042693975456</c:v>
                </c:pt>
                <c:pt idx="29">
                  <c:v>0.396952547477012</c:v>
                </c:pt>
                <c:pt idx="30">
                  <c:v>0.398942280401433</c:v>
                </c:pt>
                <c:pt idx="31">
                  <c:v>0.396952547477012</c:v>
                </c:pt>
                <c:pt idx="32">
                  <c:v>0.391042693975456</c:v>
                </c:pt>
                <c:pt idx="33">
                  <c:v>0.381387815460524</c:v>
                </c:pt>
                <c:pt idx="34">
                  <c:v>0.368270140303323</c:v>
                </c:pt>
                <c:pt idx="35">
                  <c:v>0.352065326764299</c:v>
                </c:pt>
                <c:pt idx="36">
                  <c:v>0.333224602891799</c:v>
                </c:pt>
                <c:pt idx="37">
                  <c:v>0.312253933366761</c:v>
                </c:pt>
                <c:pt idx="38">
                  <c:v>0.289691552761482</c:v>
                </c:pt>
                <c:pt idx="39">
                  <c:v>0.266085249898754</c:v>
                </c:pt>
                <c:pt idx="40">
                  <c:v>0.241970724519143</c:v>
                </c:pt>
                <c:pt idx="41">
                  <c:v>0.21785217703255</c:v>
                </c:pt>
                <c:pt idx="42">
                  <c:v>0.194186054983213</c:v>
                </c:pt>
                <c:pt idx="43">
                  <c:v>0.171368592047807</c:v>
                </c:pt>
                <c:pt idx="44">
                  <c:v>0.149727465635744</c:v>
                </c:pt>
                <c:pt idx="45">
                  <c:v>0.129517595665891</c:v>
                </c:pt>
                <c:pt idx="46">
                  <c:v>0.110920834679455</c:v>
                </c:pt>
                <c:pt idx="47">
                  <c:v>0.0940490773768866</c:v>
                </c:pt>
                <c:pt idx="48">
                  <c:v>0.0789501583008939</c:v>
                </c:pt>
                <c:pt idx="49">
                  <c:v>0.0656158147746763</c:v>
                </c:pt>
                <c:pt idx="50">
                  <c:v>0.0539909665131878</c:v>
                </c:pt>
                <c:pt idx="51">
                  <c:v>0.043983595980427</c:v>
                </c:pt>
                <c:pt idx="52">
                  <c:v>0.0354745928462312</c:v>
                </c:pt>
                <c:pt idx="53">
                  <c:v>0.028327037741601</c:v>
                </c:pt>
                <c:pt idx="54">
                  <c:v>0.0223945302948428</c:v>
                </c:pt>
                <c:pt idx="55">
                  <c:v>0.0175283004935684</c:v>
                </c:pt>
                <c:pt idx="56">
                  <c:v>0.0135829692336855</c:v>
                </c:pt>
                <c:pt idx="57">
                  <c:v>0.0104209348144225</c:v>
                </c:pt>
                <c:pt idx="58">
                  <c:v>0.0079154515829799</c:v>
                </c:pt>
                <c:pt idx="59">
                  <c:v>0.0059525324197758</c:v>
                </c:pt>
                <c:pt idx="60">
                  <c:v>0.00443184841193796</c:v>
                </c:pt>
              </c:numCache>
            </c:numRef>
          </c:yVal>
          <c:smooth val="0"/>
        </c:ser>
        <c:axId val="58137636"/>
        <c:axId val="40572483"/>
      </c:scatterChart>
      <c:valAx>
        <c:axId val="581376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Variable - Trial Outcome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572483"/>
        <c:crosses val="autoZero"/>
        <c:crossBetween val="between"/>
      </c:valAx>
      <c:valAx>
        <c:axId val="4057248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Probability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13763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'Other Distributions'!$D$7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'Other Distributions'!$D$8:$D$68</c:f>
              <c:numCache>
                <c:formatCode>General</c:formatCode>
                <c:ptCount val="61"/>
                <c:pt idx="0">
                  <c:v>0</c:v>
                </c:pt>
                <c:pt idx="1">
                  <c:v>0.000109164100410398</c:v>
                </c:pt>
                <c:pt idx="2">
                  <c:v>0.00143001609820936</c:v>
                </c:pt>
                <c:pt idx="3">
                  <c:v>0.00592716566981549</c:v>
                </c:pt>
                <c:pt idx="4">
                  <c:v>0.0153370953085345</c:v>
                </c:pt>
                <c:pt idx="5">
                  <c:v>0.0306566200976202</c:v>
                </c:pt>
                <c:pt idx="6">
                  <c:v>0.0520463598184285</c:v>
                </c:pt>
                <c:pt idx="7">
                  <c:v>0.0789439080565063</c:v>
                </c:pt>
                <c:pt idx="8">
                  <c:v>0.110262418360814</c:v>
                </c:pt>
                <c:pt idx="9">
                  <c:v>0.144603467416244</c:v>
                </c:pt>
                <c:pt idx="10">
                  <c:v>0.180447044315484</c:v>
                </c:pt>
                <c:pt idx="11">
                  <c:v>0.216302538877724</c:v>
                </c:pt>
                <c:pt idx="12">
                  <c:v>0.250816997254568</c:v>
                </c:pt>
                <c:pt idx="13">
                  <c:v>0.282843688983945</c:v>
                </c:pt>
                <c:pt idx="14">
                  <c:v>0.311477248774716</c:v>
                </c:pt>
                <c:pt idx="15">
                  <c:v>0.336062711483082</c:v>
                </c:pt>
                <c:pt idx="16">
                  <c:v>0.356185573323494</c:v>
                </c:pt>
                <c:pt idx="17">
                  <c:v>0.371649184047519</c:v>
                </c:pt>
                <c:pt idx="18">
                  <c:v>0.382444678350265</c:v>
                </c:pt>
                <c:pt idx="19">
                  <c:v>0.388717514542314</c:v>
                </c:pt>
                <c:pt idx="20">
                  <c:v>0.390733629626329</c:v>
                </c:pt>
                <c:pt idx="21">
                  <c:v>0.388847303416443</c:v>
                </c:pt>
                <c:pt idx="22">
                  <c:v>0.383472071511093</c:v>
                </c:pt>
                <c:pt idx="23">
                  <c:v>0.375055435548534</c:v>
                </c:pt>
                <c:pt idx="24">
                  <c:v>0.364057674258089</c:v>
                </c:pt>
                <c:pt idx="25">
                  <c:v>0.350934739535701</c:v>
                </c:pt>
                <c:pt idx="26">
                  <c:v>0.336125005698876</c:v>
                </c:pt>
                <c:pt idx="27">
                  <c:v>0.320039505696402</c:v>
                </c:pt>
                <c:pt idx="28">
                  <c:v>0.303055216069137</c:v>
                </c:pt>
                <c:pt idx="29">
                  <c:v>0.285510926381887</c:v>
                </c:pt>
                <c:pt idx="30">
                  <c:v>0.267705235079966</c:v>
                </c:pt>
                <c:pt idx="31">
                  <c:v>0.249896241421663</c:v>
                </c:pt>
                <c:pt idx="32">
                  <c:v>0.232302543903417</c:v>
                </c:pt>
                <c:pt idx="33">
                  <c:v>0.215105203127578</c:v>
                </c:pt>
                <c:pt idx="34">
                  <c:v>0.198450376796044</c:v>
                </c:pt>
                <c:pt idx="35">
                  <c:v>0.182452383274699</c:v>
                </c:pt>
                <c:pt idx="36">
                  <c:v>0.167196995882987</c:v>
                </c:pt>
                <c:pt idx="37">
                  <c:v>0.152744811473515</c:v>
                </c:pt>
                <c:pt idx="38">
                  <c:v>0.139134573349149</c:v>
                </c:pt>
                <c:pt idx="39">
                  <c:v>0.12638635993413</c:v>
                </c:pt>
                <c:pt idx="40">
                  <c:v>0.114504576990724</c:v>
                </c:pt>
                <c:pt idx="41">
                  <c:v>0.10348071287174</c:v>
                </c:pt>
                <c:pt idx="42">
                  <c:v>0.09329583375707</c:v>
                </c:pt>
                <c:pt idx="43">
                  <c:v>0.0839228095328683</c:v>
                </c:pt>
                <c:pt idx="44">
                  <c:v>0.0753282714444074</c:v>
                </c:pt>
                <c:pt idx="45">
                  <c:v>0.067474310384392</c:v>
                </c:pt>
                <c:pt idx="46">
                  <c:v>0.060319930132254</c:v>
                </c:pt>
                <c:pt idx="47">
                  <c:v>0.0538222734585938</c:v>
                </c:pt>
                <c:pt idx="48">
                  <c:v>0.0479376411263777</c:v>
                </c:pt>
                <c:pt idx="49">
                  <c:v>0.0426223247810952</c:v>
                </c:pt>
                <c:pt idx="50">
                  <c:v>0.0378332748020708</c:v>
                </c:pt>
                <c:pt idx="51">
                  <c:v>0.0335286236176231</c:v>
                </c:pt>
                <c:pt idx="52">
                  <c:v>0.029668083957863</c:v>
                </c:pt>
                <c:pt idx="53">
                  <c:v>0.0262132401842989</c:v>
                </c:pt>
                <c:pt idx="54">
                  <c:v>0.0231277493169849</c:v>
                </c:pt>
                <c:pt idx="55">
                  <c:v>0.020377466772499</c:v>
                </c:pt>
                <c:pt idx="56">
                  <c:v>0.0179305102014874</c:v>
                </c:pt>
                <c:pt idx="57">
                  <c:v>0.0157572732258501</c:v>
                </c:pt>
                <c:pt idx="58">
                  <c:v>0.0138303993603861</c:v>
                </c:pt>
                <c:pt idx="59">
                  <c:v>0.0121247249869859</c:v>
                </c:pt>
                <c:pt idx="60">
                  <c:v>0.0106171989465512</c:v>
                </c:pt>
              </c:numCache>
            </c:numRef>
          </c:val>
        </c:ser>
        <c:gapWidth val="100"/>
        <c:overlap val="0"/>
        <c:axId val="78745441"/>
        <c:axId val="94345916"/>
      </c:barChart>
      <c:catAx>
        <c:axId val="787454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345916"/>
        <c:crosses val="autoZero"/>
        <c:auto val="1"/>
        <c:lblAlgn val="ctr"/>
        <c:lblOffset val="100"/>
        <c:noMultiLvlLbl val="0"/>
      </c:catAx>
      <c:valAx>
        <c:axId val="943459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874544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Gamma Density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'Other Distributions'!$D$7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'Other Distributions'!$C$8:$C$68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'Other Distributions'!$D$8:$D$68</c:f>
              <c:numCache>
                <c:formatCode>General</c:formatCode>
                <c:ptCount val="61"/>
                <c:pt idx="0">
                  <c:v>0</c:v>
                </c:pt>
                <c:pt idx="1">
                  <c:v>0.000109164100410398</c:v>
                </c:pt>
                <c:pt idx="2">
                  <c:v>0.00143001609820936</c:v>
                </c:pt>
                <c:pt idx="3">
                  <c:v>0.00592716566981549</c:v>
                </c:pt>
                <c:pt idx="4">
                  <c:v>0.0153370953085345</c:v>
                </c:pt>
                <c:pt idx="5">
                  <c:v>0.0306566200976202</c:v>
                </c:pt>
                <c:pt idx="6">
                  <c:v>0.0520463598184285</c:v>
                </c:pt>
                <c:pt idx="7">
                  <c:v>0.0789439080565063</c:v>
                </c:pt>
                <c:pt idx="8">
                  <c:v>0.110262418360814</c:v>
                </c:pt>
                <c:pt idx="9">
                  <c:v>0.144603467416244</c:v>
                </c:pt>
                <c:pt idx="10">
                  <c:v>0.180447044315484</c:v>
                </c:pt>
                <c:pt idx="11">
                  <c:v>0.216302538877724</c:v>
                </c:pt>
                <c:pt idx="12">
                  <c:v>0.250816997254568</c:v>
                </c:pt>
                <c:pt idx="13">
                  <c:v>0.282843688983945</c:v>
                </c:pt>
                <c:pt idx="14">
                  <c:v>0.311477248774716</c:v>
                </c:pt>
                <c:pt idx="15">
                  <c:v>0.336062711483082</c:v>
                </c:pt>
                <c:pt idx="16">
                  <c:v>0.356185573323494</c:v>
                </c:pt>
                <c:pt idx="17">
                  <c:v>0.371649184047519</c:v>
                </c:pt>
                <c:pt idx="18">
                  <c:v>0.382444678350265</c:v>
                </c:pt>
                <c:pt idx="19">
                  <c:v>0.388717514542314</c:v>
                </c:pt>
                <c:pt idx="20">
                  <c:v>0.390733629626329</c:v>
                </c:pt>
                <c:pt idx="21">
                  <c:v>0.388847303416443</c:v>
                </c:pt>
                <c:pt idx="22">
                  <c:v>0.383472071511093</c:v>
                </c:pt>
                <c:pt idx="23">
                  <c:v>0.375055435548534</c:v>
                </c:pt>
                <c:pt idx="24">
                  <c:v>0.364057674258089</c:v>
                </c:pt>
                <c:pt idx="25">
                  <c:v>0.350934739535701</c:v>
                </c:pt>
                <c:pt idx="26">
                  <c:v>0.336125005698876</c:v>
                </c:pt>
                <c:pt idx="27">
                  <c:v>0.320039505696402</c:v>
                </c:pt>
                <c:pt idx="28">
                  <c:v>0.303055216069137</c:v>
                </c:pt>
                <c:pt idx="29">
                  <c:v>0.285510926381887</c:v>
                </c:pt>
                <c:pt idx="30">
                  <c:v>0.267705235079966</c:v>
                </c:pt>
                <c:pt idx="31">
                  <c:v>0.249896241421663</c:v>
                </c:pt>
                <c:pt idx="32">
                  <c:v>0.232302543903417</c:v>
                </c:pt>
                <c:pt idx="33">
                  <c:v>0.215105203127578</c:v>
                </c:pt>
                <c:pt idx="34">
                  <c:v>0.198450376796044</c:v>
                </c:pt>
                <c:pt idx="35">
                  <c:v>0.182452383274699</c:v>
                </c:pt>
                <c:pt idx="36">
                  <c:v>0.167196995882987</c:v>
                </c:pt>
                <c:pt idx="37">
                  <c:v>0.152744811473515</c:v>
                </c:pt>
                <c:pt idx="38">
                  <c:v>0.139134573349149</c:v>
                </c:pt>
                <c:pt idx="39">
                  <c:v>0.12638635993413</c:v>
                </c:pt>
                <c:pt idx="40">
                  <c:v>0.114504576990724</c:v>
                </c:pt>
                <c:pt idx="41">
                  <c:v>0.10348071287174</c:v>
                </c:pt>
                <c:pt idx="42">
                  <c:v>0.09329583375707</c:v>
                </c:pt>
                <c:pt idx="43">
                  <c:v>0.0839228095328683</c:v>
                </c:pt>
                <c:pt idx="44">
                  <c:v>0.0753282714444074</c:v>
                </c:pt>
                <c:pt idx="45">
                  <c:v>0.067474310384392</c:v>
                </c:pt>
                <c:pt idx="46">
                  <c:v>0.060319930132254</c:v>
                </c:pt>
                <c:pt idx="47">
                  <c:v>0.0538222734585938</c:v>
                </c:pt>
                <c:pt idx="48">
                  <c:v>0.0479376411263777</c:v>
                </c:pt>
                <c:pt idx="49">
                  <c:v>0.0426223247810952</c:v>
                </c:pt>
                <c:pt idx="50">
                  <c:v>0.0378332748020708</c:v>
                </c:pt>
                <c:pt idx="51">
                  <c:v>0.0335286236176231</c:v>
                </c:pt>
                <c:pt idx="52">
                  <c:v>0.029668083957863</c:v>
                </c:pt>
                <c:pt idx="53">
                  <c:v>0.0262132401842989</c:v>
                </c:pt>
                <c:pt idx="54">
                  <c:v>0.0231277493169849</c:v>
                </c:pt>
                <c:pt idx="55">
                  <c:v>0.020377466772499</c:v>
                </c:pt>
                <c:pt idx="56">
                  <c:v>0.0179305102014874</c:v>
                </c:pt>
                <c:pt idx="57">
                  <c:v>0.0157572732258501</c:v>
                </c:pt>
                <c:pt idx="58">
                  <c:v>0.0138303993603861</c:v>
                </c:pt>
                <c:pt idx="59">
                  <c:v>0.0121247249869859</c:v>
                </c:pt>
                <c:pt idx="60">
                  <c:v>0.0106171989465512</c:v>
                </c:pt>
              </c:numCache>
            </c:numRef>
          </c:yVal>
          <c:smooth val="0"/>
        </c:ser>
        <c:axId val="65296288"/>
        <c:axId val="44680222"/>
      </c:scatterChart>
      <c:valAx>
        <c:axId val="652962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Variable - Trial Outcome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680222"/>
        <c:crosses val="autoZero"/>
        <c:crossBetween val="between"/>
      </c:valAx>
      <c:valAx>
        <c:axId val="446802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Probability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29628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'Other Distributions'!$R$7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'Other Distributions'!$R$8:$R$68</c:f>
              <c:numCache>
                <c:formatCode>General</c:formatCode>
                <c:ptCount val="61"/>
                <c:pt idx="0">
                  <c:v>1</c:v>
                </c:pt>
                <c:pt idx="1">
                  <c:v>0.90483741803596</c:v>
                </c:pt>
                <c:pt idx="2">
                  <c:v>0.818730753077982</c:v>
                </c:pt>
                <c:pt idx="3">
                  <c:v>0.740818220681718</c:v>
                </c:pt>
                <c:pt idx="4">
                  <c:v>0.670320046035639</c:v>
                </c:pt>
                <c:pt idx="5">
                  <c:v>0.606530659712633</c:v>
                </c:pt>
                <c:pt idx="6">
                  <c:v>0.548811636094026</c:v>
                </c:pt>
                <c:pt idx="7">
                  <c:v>0.49658530379141</c:v>
                </c:pt>
                <c:pt idx="8">
                  <c:v>0.449328964117222</c:v>
                </c:pt>
                <c:pt idx="9">
                  <c:v>0.406569659740599</c:v>
                </c:pt>
                <c:pt idx="10">
                  <c:v>0.367879441171442</c:v>
                </c:pt>
                <c:pt idx="11">
                  <c:v>0.33287108369808</c:v>
                </c:pt>
                <c:pt idx="12">
                  <c:v>0.301194211912202</c:v>
                </c:pt>
                <c:pt idx="13">
                  <c:v>0.272531793034013</c:v>
                </c:pt>
                <c:pt idx="14">
                  <c:v>0.246596963941606</c:v>
                </c:pt>
                <c:pt idx="15">
                  <c:v>0.22313016014843</c:v>
                </c:pt>
                <c:pt idx="16">
                  <c:v>0.201896517994655</c:v>
                </c:pt>
                <c:pt idx="17">
                  <c:v>0.182683524052735</c:v>
                </c:pt>
                <c:pt idx="18">
                  <c:v>0.165298888221586</c:v>
                </c:pt>
                <c:pt idx="19">
                  <c:v>0.149568619222635</c:v>
                </c:pt>
                <c:pt idx="20">
                  <c:v>0.135335283236613</c:v>
                </c:pt>
                <c:pt idx="21">
                  <c:v>0.122456428252982</c:v>
                </c:pt>
                <c:pt idx="22">
                  <c:v>0.110803158362334</c:v>
                </c:pt>
                <c:pt idx="23">
                  <c:v>0.100258843722804</c:v>
                </c:pt>
                <c:pt idx="24">
                  <c:v>0.0907179532894124</c:v>
                </c:pt>
                <c:pt idx="25">
                  <c:v>0.0820849986238987</c:v>
                </c:pt>
                <c:pt idx="26">
                  <c:v>0.0742735782143338</c:v>
                </c:pt>
                <c:pt idx="27">
                  <c:v>0.0672055127397497</c:v>
                </c:pt>
                <c:pt idx="28">
                  <c:v>0.0608100626252179</c:v>
                </c:pt>
                <c:pt idx="29">
                  <c:v>0.0550232200564072</c:v>
                </c:pt>
                <c:pt idx="30">
                  <c:v>0.0497870683678639</c:v>
                </c:pt>
                <c:pt idx="31">
                  <c:v>0.0450492023935577</c:v>
                </c:pt>
                <c:pt idx="32">
                  <c:v>0.0407622039783662</c:v>
                </c:pt>
                <c:pt idx="33">
                  <c:v>0.0368831674012399</c:v>
                </c:pt>
                <c:pt idx="34">
                  <c:v>0.033373269960326</c:v>
                </c:pt>
                <c:pt idx="35">
                  <c:v>0.0301973834223184</c:v>
                </c:pt>
                <c:pt idx="36">
                  <c:v>0.0273237224472925</c:v>
                </c:pt>
                <c:pt idx="37">
                  <c:v>0.0247235264703393</c:v>
                </c:pt>
                <c:pt idx="38">
                  <c:v>0.0223707718561655</c:v>
                </c:pt>
                <c:pt idx="39">
                  <c:v>0.0202419114458043</c:v>
                </c:pt>
                <c:pt idx="40">
                  <c:v>0.0183156388887341</c:v>
                </c:pt>
                <c:pt idx="41">
                  <c:v>0.0165726754017612</c:v>
                </c:pt>
                <c:pt idx="42">
                  <c:v>0.0149955768204777</c:v>
                </c:pt>
                <c:pt idx="43">
                  <c:v>0.0135685590122009</c:v>
                </c:pt>
                <c:pt idx="44">
                  <c:v>0.0122773399030684</c:v>
                </c:pt>
                <c:pt idx="45">
                  <c:v>0.0111089965382423</c:v>
                </c:pt>
                <c:pt idx="46">
                  <c:v>0.0100518357446336</c:v>
                </c:pt>
                <c:pt idx="47">
                  <c:v>0.00909527710169582</c:v>
                </c:pt>
                <c:pt idx="48">
                  <c:v>0.00822974704902004</c:v>
                </c:pt>
                <c:pt idx="49">
                  <c:v>0.00744658307092435</c:v>
                </c:pt>
                <c:pt idx="50">
                  <c:v>0.00673794699908548</c:v>
                </c:pt>
                <c:pt idx="51">
                  <c:v>0.00609674656551565</c:v>
                </c:pt>
                <c:pt idx="52">
                  <c:v>0.00551656442076079</c:v>
                </c:pt>
                <c:pt idx="53">
                  <c:v>0.00499159390691023</c:v>
                </c:pt>
                <c:pt idx="54">
                  <c:v>0.00451658094261268</c:v>
                </c:pt>
                <c:pt idx="55">
                  <c:v>0.00408677143846408</c:v>
                </c:pt>
                <c:pt idx="56">
                  <c:v>0.00369786371648295</c:v>
                </c:pt>
                <c:pt idx="57">
                  <c:v>0.00334596545747129</c:v>
                </c:pt>
                <c:pt idx="58">
                  <c:v>0.00302755474537583</c:v>
                </c:pt>
                <c:pt idx="59">
                  <c:v>0.00273944481876838</c:v>
                </c:pt>
                <c:pt idx="60">
                  <c:v>0.00247875217666637</c:v>
                </c:pt>
              </c:numCache>
            </c:numRef>
          </c:val>
        </c:ser>
        <c:gapWidth val="100"/>
        <c:overlap val="0"/>
        <c:axId val="6550963"/>
        <c:axId val="80846770"/>
      </c:barChart>
      <c:catAx>
        <c:axId val="65509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846770"/>
        <c:crosses val="autoZero"/>
        <c:auto val="1"/>
        <c:lblAlgn val="ctr"/>
        <c:lblOffset val="100"/>
        <c:noMultiLvlLbl val="0"/>
      </c:catAx>
      <c:valAx>
        <c:axId val="808467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5096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Exponential
 Density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'Other Distributions'!$R$7</c:f>
              <c:strCache>
                <c:ptCount val="1"/>
                <c:pt idx="0">
                  <c:v>Probability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'Other Distributions'!$Q$8:$Q$68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'Other Distributions'!$R$8:$R$68</c:f>
              <c:numCache>
                <c:formatCode>General</c:formatCode>
                <c:ptCount val="61"/>
                <c:pt idx="0">
                  <c:v>1</c:v>
                </c:pt>
                <c:pt idx="1">
                  <c:v>0.90483741803596</c:v>
                </c:pt>
                <c:pt idx="2">
                  <c:v>0.818730753077982</c:v>
                </c:pt>
                <c:pt idx="3">
                  <c:v>0.740818220681718</c:v>
                </c:pt>
                <c:pt idx="4">
                  <c:v>0.670320046035639</c:v>
                </c:pt>
                <c:pt idx="5">
                  <c:v>0.606530659712633</c:v>
                </c:pt>
                <c:pt idx="6">
                  <c:v>0.548811636094026</c:v>
                </c:pt>
                <c:pt idx="7">
                  <c:v>0.49658530379141</c:v>
                </c:pt>
                <c:pt idx="8">
                  <c:v>0.449328964117222</c:v>
                </c:pt>
                <c:pt idx="9">
                  <c:v>0.406569659740599</c:v>
                </c:pt>
                <c:pt idx="10">
                  <c:v>0.367879441171442</c:v>
                </c:pt>
                <c:pt idx="11">
                  <c:v>0.33287108369808</c:v>
                </c:pt>
                <c:pt idx="12">
                  <c:v>0.301194211912202</c:v>
                </c:pt>
                <c:pt idx="13">
                  <c:v>0.272531793034013</c:v>
                </c:pt>
                <c:pt idx="14">
                  <c:v>0.246596963941606</c:v>
                </c:pt>
                <c:pt idx="15">
                  <c:v>0.22313016014843</c:v>
                </c:pt>
                <c:pt idx="16">
                  <c:v>0.201896517994655</c:v>
                </c:pt>
                <c:pt idx="17">
                  <c:v>0.182683524052735</c:v>
                </c:pt>
                <c:pt idx="18">
                  <c:v>0.165298888221586</c:v>
                </c:pt>
                <c:pt idx="19">
                  <c:v>0.149568619222635</c:v>
                </c:pt>
                <c:pt idx="20">
                  <c:v>0.135335283236613</c:v>
                </c:pt>
                <c:pt idx="21">
                  <c:v>0.122456428252982</c:v>
                </c:pt>
                <c:pt idx="22">
                  <c:v>0.110803158362334</c:v>
                </c:pt>
                <c:pt idx="23">
                  <c:v>0.100258843722804</c:v>
                </c:pt>
                <c:pt idx="24">
                  <c:v>0.0907179532894124</c:v>
                </c:pt>
                <c:pt idx="25">
                  <c:v>0.0820849986238987</c:v>
                </c:pt>
                <c:pt idx="26">
                  <c:v>0.0742735782143338</c:v>
                </c:pt>
                <c:pt idx="27">
                  <c:v>0.0672055127397497</c:v>
                </c:pt>
                <c:pt idx="28">
                  <c:v>0.0608100626252179</c:v>
                </c:pt>
                <c:pt idx="29">
                  <c:v>0.0550232200564072</c:v>
                </c:pt>
                <c:pt idx="30">
                  <c:v>0.0497870683678639</c:v>
                </c:pt>
                <c:pt idx="31">
                  <c:v>0.0450492023935577</c:v>
                </c:pt>
                <c:pt idx="32">
                  <c:v>0.0407622039783662</c:v>
                </c:pt>
                <c:pt idx="33">
                  <c:v>0.0368831674012399</c:v>
                </c:pt>
                <c:pt idx="34">
                  <c:v>0.033373269960326</c:v>
                </c:pt>
                <c:pt idx="35">
                  <c:v>0.0301973834223184</c:v>
                </c:pt>
                <c:pt idx="36">
                  <c:v>0.0273237224472925</c:v>
                </c:pt>
                <c:pt idx="37">
                  <c:v>0.0247235264703393</c:v>
                </c:pt>
                <c:pt idx="38">
                  <c:v>0.0223707718561655</c:v>
                </c:pt>
                <c:pt idx="39">
                  <c:v>0.0202419114458043</c:v>
                </c:pt>
                <c:pt idx="40">
                  <c:v>0.0183156388887341</c:v>
                </c:pt>
                <c:pt idx="41">
                  <c:v>0.0165726754017612</c:v>
                </c:pt>
                <c:pt idx="42">
                  <c:v>0.0149955768204777</c:v>
                </c:pt>
                <c:pt idx="43">
                  <c:v>0.0135685590122009</c:v>
                </c:pt>
                <c:pt idx="44">
                  <c:v>0.0122773399030684</c:v>
                </c:pt>
                <c:pt idx="45">
                  <c:v>0.0111089965382423</c:v>
                </c:pt>
                <c:pt idx="46">
                  <c:v>0.0100518357446336</c:v>
                </c:pt>
                <c:pt idx="47">
                  <c:v>0.00909527710169582</c:v>
                </c:pt>
                <c:pt idx="48">
                  <c:v>0.00822974704902004</c:v>
                </c:pt>
                <c:pt idx="49">
                  <c:v>0.00744658307092435</c:v>
                </c:pt>
                <c:pt idx="50">
                  <c:v>0.00673794699908548</c:v>
                </c:pt>
                <c:pt idx="51">
                  <c:v>0.00609674656551565</c:v>
                </c:pt>
                <c:pt idx="52">
                  <c:v>0.00551656442076079</c:v>
                </c:pt>
                <c:pt idx="53">
                  <c:v>0.00499159390691023</c:v>
                </c:pt>
                <c:pt idx="54">
                  <c:v>0.00451658094261268</c:v>
                </c:pt>
                <c:pt idx="55">
                  <c:v>0.00408677143846408</c:v>
                </c:pt>
                <c:pt idx="56">
                  <c:v>0.00369786371648295</c:v>
                </c:pt>
                <c:pt idx="57">
                  <c:v>0.00334596545747129</c:v>
                </c:pt>
                <c:pt idx="58">
                  <c:v>0.00302755474537583</c:v>
                </c:pt>
                <c:pt idx="59">
                  <c:v>0.00273944481876838</c:v>
                </c:pt>
                <c:pt idx="60">
                  <c:v>0.00247875217666637</c:v>
                </c:pt>
              </c:numCache>
            </c:numRef>
          </c:yVal>
          <c:smooth val="0"/>
        </c:ser>
        <c:axId val="59920518"/>
        <c:axId val="41632193"/>
      </c:scatterChart>
      <c:valAx>
        <c:axId val="599205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Variable - Trial Outcome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1632193"/>
        <c:crosses val="autoZero"/>
        <c:crossBetween val="between"/>
      </c:valAx>
      <c:valAx>
        <c:axId val="4163219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Probability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992051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6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245880</xdr:colOff>
      <xdr:row>18</xdr:row>
      <xdr:rowOff>119880</xdr:rowOff>
    </xdr:from>
    <xdr:to>
      <xdr:col>9</xdr:col>
      <xdr:colOff>487800</xdr:colOff>
      <xdr:row>32</xdr:row>
      <xdr:rowOff>12240</xdr:rowOff>
    </xdr:to>
    <xdr:graphicFrame>
      <xdr:nvGraphicFramePr>
        <xdr:cNvPr id="0" name=""/>
        <xdr:cNvGraphicFramePr/>
      </xdr:nvGraphicFramePr>
      <xdr:xfrm>
        <a:off x="4309920" y="4004640"/>
        <a:ext cx="3493080" cy="216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-720</xdr:colOff>
      <xdr:row>15</xdr:row>
      <xdr:rowOff>99720</xdr:rowOff>
    </xdr:from>
    <xdr:to>
      <xdr:col>22</xdr:col>
      <xdr:colOff>526320</xdr:colOff>
      <xdr:row>30</xdr:row>
      <xdr:rowOff>129960</xdr:rowOff>
    </xdr:to>
    <xdr:graphicFrame>
      <xdr:nvGraphicFramePr>
        <xdr:cNvPr id="1" name=""/>
        <xdr:cNvGraphicFramePr/>
      </xdr:nvGraphicFramePr>
      <xdr:xfrm>
        <a:off x="14151600" y="3497040"/>
        <a:ext cx="3778200" cy="246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81000</xdr:colOff>
      <xdr:row>11</xdr:row>
      <xdr:rowOff>137520</xdr:rowOff>
    </xdr:from>
    <xdr:to>
      <xdr:col>9</xdr:col>
      <xdr:colOff>367920</xdr:colOff>
      <xdr:row>24</xdr:row>
      <xdr:rowOff>11880</xdr:rowOff>
    </xdr:to>
    <xdr:graphicFrame>
      <xdr:nvGraphicFramePr>
        <xdr:cNvPr id="2" name=""/>
        <xdr:cNvGraphicFramePr/>
      </xdr:nvGraphicFramePr>
      <xdr:xfrm>
        <a:off x="4622400" y="3350520"/>
        <a:ext cx="3538080" cy="198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286920</xdr:colOff>
      <xdr:row>6</xdr:row>
      <xdr:rowOff>178200</xdr:rowOff>
    </xdr:from>
    <xdr:to>
      <xdr:col>12</xdr:col>
      <xdr:colOff>566640</xdr:colOff>
      <xdr:row>21</xdr:row>
      <xdr:rowOff>104760</xdr:rowOff>
    </xdr:to>
    <xdr:graphicFrame>
      <xdr:nvGraphicFramePr>
        <xdr:cNvPr id="3" name=""/>
        <xdr:cNvGraphicFramePr/>
      </xdr:nvGraphicFramePr>
      <xdr:xfrm>
        <a:off x="4828320" y="2578680"/>
        <a:ext cx="5969520" cy="268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509040</xdr:colOff>
      <xdr:row>23</xdr:row>
      <xdr:rowOff>11160</xdr:rowOff>
    </xdr:from>
    <xdr:to>
      <xdr:col>12</xdr:col>
      <xdr:colOff>584640</xdr:colOff>
      <xdr:row>43</xdr:row>
      <xdr:rowOff>1440</xdr:rowOff>
    </xdr:to>
    <xdr:graphicFrame>
      <xdr:nvGraphicFramePr>
        <xdr:cNvPr id="4" name=""/>
        <xdr:cNvGraphicFramePr/>
      </xdr:nvGraphicFramePr>
      <xdr:xfrm>
        <a:off x="5050440" y="5490720"/>
        <a:ext cx="576540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286920</xdr:colOff>
      <xdr:row>6</xdr:row>
      <xdr:rowOff>178200</xdr:rowOff>
    </xdr:from>
    <xdr:to>
      <xdr:col>12</xdr:col>
      <xdr:colOff>566640</xdr:colOff>
      <xdr:row>21</xdr:row>
      <xdr:rowOff>104760</xdr:rowOff>
    </xdr:to>
    <xdr:graphicFrame>
      <xdr:nvGraphicFramePr>
        <xdr:cNvPr id="5" name=""/>
        <xdr:cNvGraphicFramePr/>
      </xdr:nvGraphicFramePr>
      <xdr:xfrm>
        <a:off x="4828320" y="2578680"/>
        <a:ext cx="5969520" cy="268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509040</xdr:colOff>
      <xdr:row>23</xdr:row>
      <xdr:rowOff>11160</xdr:rowOff>
    </xdr:from>
    <xdr:to>
      <xdr:col>12</xdr:col>
      <xdr:colOff>584640</xdr:colOff>
      <xdr:row>43</xdr:row>
      <xdr:rowOff>1440</xdr:rowOff>
    </xdr:to>
    <xdr:graphicFrame>
      <xdr:nvGraphicFramePr>
        <xdr:cNvPr id="6" name=""/>
        <xdr:cNvGraphicFramePr/>
      </xdr:nvGraphicFramePr>
      <xdr:xfrm>
        <a:off x="5050440" y="5490720"/>
        <a:ext cx="576540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525600</xdr:colOff>
      <xdr:row>6</xdr:row>
      <xdr:rowOff>178200</xdr:rowOff>
    </xdr:from>
    <xdr:to>
      <xdr:col>26</xdr:col>
      <xdr:colOff>576000</xdr:colOff>
      <xdr:row>21</xdr:row>
      <xdr:rowOff>104760</xdr:rowOff>
    </xdr:to>
    <xdr:graphicFrame>
      <xdr:nvGraphicFramePr>
        <xdr:cNvPr id="7" name=""/>
        <xdr:cNvGraphicFramePr/>
      </xdr:nvGraphicFramePr>
      <xdr:xfrm>
        <a:off x="16499160" y="2578680"/>
        <a:ext cx="5739840" cy="268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739080</xdr:colOff>
      <xdr:row>23</xdr:row>
      <xdr:rowOff>11160</xdr:rowOff>
    </xdr:from>
    <xdr:to>
      <xdr:col>26</xdr:col>
      <xdr:colOff>593280</xdr:colOff>
      <xdr:row>43</xdr:row>
      <xdr:rowOff>1440</xdr:rowOff>
    </xdr:to>
    <xdr:graphicFrame>
      <xdr:nvGraphicFramePr>
        <xdr:cNvPr id="8" name=""/>
        <xdr:cNvGraphicFramePr/>
      </xdr:nvGraphicFramePr>
      <xdr:xfrm>
        <a:off x="16712640" y="5490720"/>
        <a:ext cx="554364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33</xdr:col>
      <xdr:colOff>555480</xdr:colOff>
      <xdr:row>6</xdr:row>
      <xdr:rowOff>178200</xdr:rowOff>
    </xdr:from>
    <xdr:to>
      <xdr:col>40</xdr:col>
      <xdr:colOff>577080</xdr:colOff>
      <xdr:row>21</xdr:row>
      <xdr:rowOff>104760</xdr:rowOff>
    </xdr:to>
    <xdr:graphicFrame>
      <xdr:nvGraphicFramePr>
        <xdr:cNvPr id="9" name=""/>
        <xdr:cNvGraphicFramePr/>
      </xdr:nvGraphicFramePr>
      <xdr:xfrm>
        <a:off x="27908280" y="2578680"/>
        <a:ext cx="5711040" cy="268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33</xdr:col>
      <xdr:colOff>767880</xdr:colOff>
      <xdr:row>23</xdr:row>
      <xdr:rowOff>11160</xdr:rowOff>
    </xdr:from>
    <xdr:to>
      <xdr:col>40</xdr:col>
      <xdr:colOff>594360</xdr:colOff>
      <xdr:row>43</xdr:row>
      <xdr:rowOff>1440</xdr:rowOff>
    </xdr:to>
    <xdr:graphicFrame>
      <xdr:nvGraphicFramePr>
        <xdr:cNvPr id="10" name=""/>
        <xdr:cNvGraphicFramePr/>
      </xdr:nvGraphicFramePr>
      <xdr:xfrm>
        <a:off x="28120680" y="5490720"/>
        <a:ext cx="551592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3" activeCellId="0" sqref="M3"/>
    </sheetView>
  </sheetViews>
  <sheetFormatPr defaultColWidth="11.53515625" defaultRowHeight="12.8" zeroHeight="false" outlineLevelRow="0" outlineLevelCol="0"/>
  <cols>
    <col collapsed="false" customWidth="true" hidden="false" outlineLevel="0" max="11" min="11" style="1" width="4.74"/>
  </cols>
  <sheetData>
    <row r="1" customFormat="false" ht="29.75" hidden="false" customHeight="true" outlineLevel="0" collapsed="false">
      <c r="A1" s="2" t="s">
        <v>0</v>
      </c>
      <c r="B1" s="2"/>
      <c r="C1" s="2"/>
      <c r="D1" s="2"/>
      <c r="F1" s="3" t="s">
        <v>1</v>
      </c>
      <c r="G1" s="3"/>
      <c r="H1" s="3"/>
    </row>
    <row r="2" customFormat="false" ht="29.75" hidden="false" customHeight="true" outlineLevel="0" collapsed="false">
      <c r="A2" s="2"/>
      <c r="B2" s="2"/>
      <c r="C2" s="2"/>
      <c r="D2" s="2"/>
      <c r="F2" s="3"/>
      <c r="G2" s="3"/>
      <c r="H2" s="3"/>
    </row>
    <row r="3" customFormat="false" ht="29.75" hidden="false" customHeight="true" outlineLevel="0" collapsed="false">
      <c r="A3" s="2"/>
      <c r="B3" s="2"/>
      <c r="C3" s="2"/>
      <c r="D3" s="2"/>
      <c r="F3" s="3"/>
      <c r="G3" s="3"/>
      <c r="H3" s="3"/>
    </row>
    <row r="4" customFormat="false" ht="29.75" hidden="false" customHeight="true" outlineLevel="0" collapsed="false">
      <c r="A4" s="2"/>
      <c r="B4" s="2"/>
      <c r="C4" s="2"/>
      <c r="D4" s="2"/>
      <c r="F4" s="3"/>
      <c r="G4" s="3"/>
      <c r="H4" s="3"/>
    </row>
    <row r="6" customFormat="false" ht="20.5" hidden="false" customHeight="true" outlineLevel="0" collapsed="false">
      <c r="A6" s="4" t="s">
        <v>2</v>
      </c>
      <c r="B6" s="4"/>
      <c r="C6" s="4"/>
      <c r="D6" s="4"/>
      <c r="E6" s="4"/>
      <c r="F6" s="5"/>
      <c r="G6" s="4" t="s">
        <v>3</v>
      </c>
      <c r="H6" s="4"/>
      <c r="I6" s="4"/>
      <c r="M6" s="4" t="s">
        <v>4</v>
      </c>
      <c r="N6" s="4"/>
      <c r="O6" s="4"/>
      <c r="P6" s="4"/>
      <c r="Q6" s="4"/>
      <c r="S6" s="4" t="s">
        <v>3</v>
      </c>
      <c r="T6" s="4"/>
      <c r="U6" s="4"/>
    </row>
    <row r="7" customFormat="false" ht="12.8" hidden="false" customHeight="false" outlineLevel="0" collapsed="false">
      <c r="A7" s="6" t="s">
        <v>5</v>
      </c>
      <c r="B7" s="7" t="s">
        <v>6</v>
      </c>
      <c r="C7" s="7" t="s">
        <v>7</v>
      </c>
      <c r="D7" s="7" t="s">
        <v>8</v>
      </c>
      <c r="E7" s="7" t="s">
        <v>9</v>
      </c>
      <c r="G7" s="6" t="s">
        <v>5</v>
      </c>
      <c r="H7" s="7" t="s">
        <v>10</v>
      </c>
      <c r="M7" s="6" t="s">
        <v>5</v>
      </c>
      <c r="N7" s="7" t="s">
        <v>6</v>
      </c>
      <c r="O7" s="7" t="s">
        <v>7</v>
      </c>
      <c r="P7" s="7" t="s">
        <v>8</v>
      </c>
      <c r="Q7" s="7" t="s">
        <v>9</v>
      </c>
      <c r="S7" s="6" t="s">
        <v>11</v>
      </c>
      <c r="T7" s="6" t="s">
        <v>10</v>
      </c>
      <c r="U7" s="7" t="s">
        <v>12</v>
      </c>
      <c r="V7" s="7" t="s">
        <v>10</v>
      </c>
    </row>
    <row r="8" customFormat="false" ht="12.8" hidden="false" customHeight="false" outlineLevel="0" collapsed="false">
      <c r="A8" s="0" t="n">
        <v>1</v>
      </c>
      <c r="B8" s="0" t="n">
        <f aca="false">1/6*A8</f>
        <v>0.166666666666667</v>
      </c>
      <c r="C8" s="0" t="n">
        <v>1</v>
      </c>
      <c r="D8" s="0" t="n">
        <f aca="true">RAND()</f>
        <v>0.136481120871129</v>
      </c>
      <c r="E8" s="0" t="n">
        <f aca="false">IF(D8&lt;$B$8,1,IF(D8&lt;$B$9,2,IF(D8&lt;$B$10,3,IF(D8&lt;$B$11,4,IF(D8&lt;$B$12,5,6)))))</f>
        <v>1</v>
      </c>
      <c r="G8" s="0" t="n">
        <v>1</v>
      </c>
      <c r="H8" s="0" t="n">
        <f aca="false">COUNTIF($E$8:$E$320,"=1")</f>
        <v>6</v>
      </c>
      <c r="M8" s="0" t="s">
        <v>13</v>
      </c>
      <c r="N8" s="8" t="n">
        <v>0.489583333333333</v>
      </c>
      <c r="O8" s="0" t="n">
        <v>1</v>
      </c>
      <c r="P8" s="0" t="n">
        <f aca="true">RAND()</f>
        <v>0.876748296339101</v>
      </c>
      <c r="Q8" s="8" t="n">
        <f aca="false">$N$8+1/(24*60)*$N$10*P8</f>
        <v>0.544380101854527</v>
      </c>
      <c r="S8" s="8" t="n">
        <f aca="false">N8</f>
        <v>0.489583333333333</v>
      </c>
      <c r="T8" s="8" t="n">
        <f aca="false">S8+$U$8</f>
        <v>0.5</v>
      </c>
      <c r="U8" s="0" t="n">
        <f aca="false">1/(24*60)*15</f>
        <v>0.0104166666666667</v>
      </c>
      <c r="V8" s="0" t="n">
        <f aca="false">COUNTIF($Q$8:$Q$320,"&lt;="&amp;T8)</f>
        <v>3</v>
      </c>
    </row>
    <row r="9" customFormat="false" ht="12.8" hidden="false" customHeight="false" outlineLevel="0" collapsed="false">
      <c r="A9" s="0" t="n">
        <v>2</v>
      </c>
      <c r="B9" s="0" t="n">
        <f aca="false">1/6*A9</f>
        <v>0.333333333333333</v>
      </c>
      <c r="C9" s="0" t="n">
        <v>2</v>
      </c>
      <c r="D9" s="0" t="n">
        <f aca="true">RAND()</f>
        <v>0.110456047271847</v>
      </c>
      <c r="E9" s="0" t="n">
        <f aca="false">IF(D9&lt;$B$8,1,IF(D9&lt;$B$9,2,IF(D9&lt;$B$10,3,IF(D9&lt;$B$11,4,IF(D9&lt;$B$12,5,6)))))</f>
        <v>1</v>
      </c>
      <c r="G9" s="0" t="n">
        <v>2</v>
      </c>
      <c r="H9" s="0" t="n">
        <f aca="false">COUNTIF($E$8:$E$320,"=2")</f>
        <v>1</v>
      </c>
      <c r="M9" s="0" t="s">
        <v>14</v>
      </c>
      <c r="N9" s="8" t="n">
        <v>0.552083333333333</v>
      </c>
      <c r="O9" s="0" t="n">
        <v>2</v>
      </c>
      <c r="P9" s="0" t="n">
        <f aca="true">RAND()</f>
        <v>0.218173599967842</v>
      </c>
      <c r="Q9" s="8" t="n">
        <f aca="false">$N$8+1/(24*60)*$N$10*P9</f>
        <v>0.503219183331323</v>
      </c>
      <c r="S9" s="8" t="n">
        <f aca="false">T8</f>
        <v>0.5</v>
      </c>
      <c r="T9" s="8" t="n">
        <f aca="false">S9+$U$8</f>
        <v>0.510416666666667</v>
      </c>
      <c r="V9" s="0" t="n">
        <f aca="false">COUNTIF($Q$8:$Q$320,"&lt;="&amp;T9) - SUM(V8)</f>
        <v>3</v>
      </c>
    </row>
    <row r="10" customFormat="false" ht="12.8" hidden="false" customHeight="false" outlineLevel="0" collapsed="false">
      <c r="A10" s="0" t="n">
        <v>3</v>
      </c>
      <c r="B10" s="0" t="n">
        <f aca="false">1/6*A10</f>
        <v>0.5</v>
      </c>
      <c r="C10" s="0" t="n">
        <v>3</v>
      </c>
      <c r="D10" s="0" t="n">
        <f aca="true">RAND()</f>
        <v>0.138684620309976</v>
      </c>
      <c r="E10" s="0" t="n">
        <f aca="false">IF(D10&lt;$B$8,1,IF(D10&lt;$B$9,2,IF(D10&lt;$B$10,3,IF(D10&lt;$B$11,4,IF(D10&lt;$B$12,5,6)))))</f>
        <v>1</v>
      </c>
      <c r="G10" s="0" t="n">
        <v>3</v>
      </c>
      <c r="H10" s="0" t="n">
        <f aca="false">COUNTIF($E$8:$E$320,"=3")</f>
        <v>4</v>
      </c>
      <c r="M10" s="0" t="s">
        <v>15</v>
      </c>
      <c r="N10" s="9" t="n">
        <v>90</v>
      </c>
      <c r="O10" s="0" t="n">
        <v>3</v>
      </c>
      <c r="P10" s="0" t="n">
        <f aca="true">RAND()</f>
        <v>0.45482715804046</v>
      </c>
      <c r="Q10" s="8" t="n">
        <f aca="false">$N$8+1/(24*60)*$N$10*P10</f>
        <v>0.518010030710862</v>
      </c>
      <c r="S10" s="8" t="n">
        <f aca="false">T9</f>
        <v>0.510416666666667</v>
      </c>
      <c r="T10" s="8" t="n">
        <f aca="false">S10+$U$8</f>
        <v>0.520833333333333</v>
      </c>
      <c r="V10" s="0" t="n">
        <f aca="false">COUNTIF($Q$8:$Q$320,"&lt;="&amp;T10) - SUM($V$8:V9)</f>
        <v>4</v>
      </c>
    </row>
    <row r="11" customFormat="false" ht="12.8" hidden="false" customHeight="false" outlineLevel="0" collapsed="false">
      <c r="A11" s="0" t="n">
        <v>4</v>
      </c>
      <c r="B11" s="0" t="n">
        <f aca="false">1/6*A11</f>
        <v>0.666666666666667</v>
      </c>
      <c r="C11" s="0" t="n">
        <v>4</v>
      </c>
      <c r="D11" s="0" t="n">
        <f aca="true">RAND()</f>
        <v>0.701326257095039</v>
      </c>
      <c r="E11" s="0" t="n">
        <f aca="false">IF(D11&lt;$B$8,1,IF(D11&lt;$B$9,2,IF(D11&lt;$B$10,3,IF(D11&lt;$B$11,4,IF(D11&lt;$B$12,5,6)))))</f>
        <v>5</v>
      </c>
      <c r="G11" s="0" t="n">
        <v>4</v>
      </c>
      <c r="H11" s="0" t="n">
        <f aca="false">COUNTIF($E$8:$E$320,"=4")</f>
        <v>2</v>
      </c>
      <c r="O11" s="0" t="n">
        <v>4</v>
      </c>
      <c r="P11" s="0" t="n">
        <f aca="true">RAND()</f>
        <v>0.172758694580496</v>
      </c>
      <c r="Q11" s="8" t="n">
        <f aca="false">$N$8+1/(24*60)*$N$10*P11</f>
        <v>0.500380751744614</v>
      </c>
      <c r="S11" s="8" t="n">
        <f aca="false">T10</f>
        <v>0.520833333333333</v>
      </c>
      <c r="T11" s="8" t="n">
        <f aca="false">S11+$U$8</f>
        <v>0.53125</v>
      </c>
      <c r="V11" s="0" t="n">
        <f aca="false">COUNTIF($Q$8:$Q$320,"&lt;="&amp;T11) - SUM($V$8:V10)</f>
        <v>4</v>
      </c>
    </row>
    <row r="12" customFormat="false" ht="12.8" hidden="false" customHeight="false" outlineLevel="0" collapsed="false">
      <c r="A12" s="0" t="n">
        <v>5</v>
      </c>
      <c r="B12" s="0" t="n">
        <f aca="false">1/6*A12</f>
        <v>0.833333333333333</v>
      </c>
      <c r="C12" s="0" t="n">
        <v>5</v>
      </c>
      <c r="D12" s="0" t="n">
        <f aca="true">RAND()</f>
        <v>0.672139963130037</v>
      </c>
      <c r="E12" s="0" t="n">
        <f aca="false">IF(D12&lt;$B$8,1,IF(D12&lt;$B$9,2,IF(D12&lt;$B$10,3,IF(D12&lt;$B$11,4,IF(D12&lt;$B$12,5,6)))))</f>
        <v>5</v>
      </c>
      <c r="G12" s="0" t="n">
        <v>5</v>
      </c>
      <c r="H12" s="0" t="n">
        <f aca="false">COUNTIF($E$8:$E$320,"=5")</f>
        <v>6</v>
      </c>
      <c r="O12" s="0" t="n">
        <v>5</v>
      </c>
      <c r="P12" s="0" t="n">
        <f aca="true">RAND()</f>
        <v>0.099425090684263</v>
      </c>
      <c r="Q12" s="8" t="n">
        <f aca="false">$N$8+1/(24*60)*$N$10*P12</f>
        <v>0.4957974015011</v>
      </c>
      <c r="S12" s="8" t="n">
        <f aca="false">T11</f>
        <v>0.53125</v>
      </c>
      <c r="T12" s="8" t="n">
        <f aca="false">S12+$U$8</f>
        <v>0.541666666666667</v>
      </c>
      <c r="V12" s="0" t="n">
        <f aca="false">COUNTIF($Q$8:$Q$320,"&lt;="&amp;T12) - SUM($V$8:V11)</f>
        <v>4</v>
      </c>
    </row>
    <row r="13" customFormat="false" ht="12.8" hidden="false" customHeight="false" outlineLevel="0" collapsed="false">
      <c r="A13" s="0" t="n">
        <v>6</v>
      </c>
      <c r="B13" s="0" t="n">
        <f aca="false">1/6*A13</f>
        <v>1</v>
      </c>
      <c r="C13" s="0" t="n">
        <v>6</v>
      </c>
      <c r="D13" s="0" t="n">
        <f aca="true">RAND()</f>
        <v>0.38681039514461</v>
      </c>
      <c r="E13" s="0" t="n">
        <f aca="false">IF(D13&lt;$B$8,1,IF(D13&lt;$B$9,2,IF(D13&lt;$B$10,3,IF(D13&lt;$B$11,4,IF(D13&lt;$B$12,5,6)))))</f>
        <v>3</v>
      </c>
      <c r="G13" s="0" t="n">
        <v>6</v>
      </c>
      <c r="H13" s="0" t="n">
        <f aca="false">COUNTIF($E$8:$E$320,"=6")</f>
        <v>1</v>
      </c>
      <c r="O13" s="0" t="n">
        <v>6</v>
      </c>
      <c r="P13" s="0" t="n">
        <f aca="true">RAND()</f>
        <v>0.427681111037217</v>
      </c>
      <c r="Q13" s="8" t="n">
        <f aca="false">$N$8+1/(24*60)*$N$10*P13</f>
        <v>0.516313402773159</v>
      </c>
      <c r="S13" s="8" t="n">
        <f aca="false">T12</f>
        <v>0.541666666666667</v>
      </c>
      <c r="T13" s="8" t="n">
        <f aca="false">S13+$U$8</f>
        <v>0.552083333333333</v>
      </c>
      <c r="V13" s="0" t="n">
        <f aca="false">COUNTIF($Q$8:$Q$320,"&lt;="&amp;T13) - SUM($V$8:V12)</f>
        <v>2</v>
      </c>
    </row>
    <row r="14" customFormat="false" ht="12.8" hidden="false" customHeight="false" outlineLevel="0" collapsed="false">
      <c r="C14" s="0" t="n">
        <v>7</v>
      </c>
      <c r="D14" s="0" t="n">
        <f aca="true">RAND()</f>
        <v>0.813306116904817</v>
      </c>
      <c r="E14" s="0" t="n">
        <f aca="false">IF(D14&lt;$B$8,1,IF(D14&lt;$B$9,2,IF(D14&lt;$B$10,3,IF(D14&lt;$B$11,4,IF(D14&lt;$B$12,5,6)))))</f>
        <v>5</v>
      </c>
      <c r="O14" s="0" t="n">
        <v>7</v>
      </c>
      <c r="P14" s="0" t="n">
        <f aca="true">RAND()</f>
        <v>0.829835711068527</v>
      </c>
      <c r="Q14" s="8" t="n">
        <f aca="false">$N$8+1/(24*60)*$N$10*P14</f>
        <v>0.541448065275116</v>
      </c>
    </row>
    <row r="15" customFormat="false" ht="12.8" hidden="false" customHeight="false" outlineLevel="0" collapsed="false">
      <c r="C15" s="0" t="n">
        <v>8</v>
      </c>
      <c r="D15" s="0" t="n">
        <f aca="true">RAND()</f>
        <v>0.734728420620579</v>
      </c>
      <c r="E15" s="0" t="n">
        <f aca="false">IF(D15&lt;$B$8,1,IF(D15&lt;$B$9,2,IF(D15&lt;$B$10,3,IF(D15&lt;$B$11,4,IF(D15&lt;$B$12,5,6)))))</f>
        <v>5</v>
      </c>
      <c r="G15" s="0" t="s">
        <v>16</v>
      </c>
      <c r="H15" s="0" t="n">
        <f aca="false">SUM(H8:H13)</f>
        <v>20</v>
      </c>
      <c r="O15" s="0" t="n">
        <v>8</v>
      </c>
      <c r="P15" s="0" t="n">
        <f aca="true">RAND()</f>
        <v>0.74335195081188</v>
      </c>
      <c r="Q15" s="8" t="n">
        <f aca="false">$N$8+1/(24*60)*$N$10*P15</f>
        <v>0.536042830259076</v>
      </c>
      <c r="U15" s="0" t="s">
        <v>16</v>
      </c>
      <c r="V15" s="0" t="n">
        <f aca="false">SUM(V8:V13)</f>
        <v>20</v>
      </c>
    </row>
    <row r="16" customFormat="false" ht="12.8" hidden="false" customHeight="false" outlineLevel="0" collapsed="false">
      <c r="C16" s="0" t="n">
        <v>9</v>
      </c>
      <c r="D16" s="0" t="n">
        <f aca="true">RAND()</f>
        <v>0.00857230604550527</v>
      </c>
      <c r="E16" s="0" t="n">
        <f aca="false">IF(D16&lt;$B$8,1,IF(D16&lt;$B$9,2,IF(D16&lt;$B$10,3,IF(D16&lt;$B$11,4,IF(D16&lt;$B$12,5,6)))))</f>
        <v>1</v>
      </c>
      <c r="O16" s="0" t="n">
        <v>9</v>
      </c>
      <c r="P16" s="0" t="n">
        <f aca="true">RAND()</f>
        <v>0.370510293810273</v>
      </c>
      <c r="Q16" s="8" t="n">
        <f aca="false">$N$8+1/(24*60)*$N$10*P16</f>
        <v>0.512740226696475</v>
      </c>
    </row>
    <row r="17" customFormat="false" ht="12.8" hidden="false" customHeight="false" outlineLevel="0" collapsed="false">
      <c r="C17" s="0" t="n">
        <v>10</v>
      </c>
      <c r="D17" s="0" t="n">
        <f aca="true">RAND()</f>
        <v>0.277724256371421</v>
      </c>
      <c r="E17" s="0" t="n">
        <f aca="false">IF(D17&lt;$B$8,1,IF(D17&lt;$B$9,2,IF(D17&lt;$B$10,3,IF(D17&lt;$B$11,4,IF(D17&lt;$B$12,5,6)))))</f>
        <v>2</v>
      </c>
      <c r="O17" s="0" t="n">
        <v>10</v>
      </c>
      <c r="P17" s="0" t="n">
        <f aca="true">RAND()</f>
        <v>0.676790694662319</v>
      </c>
      <c r="Q17" s="8" t="n">
        <f aca="false">$N$8+1/(24*60)*$N$10*P17</f>
        <v>0.531882751749728</v>
      </c>
    </row>
    <row r="18" customFormat="false" ht="12.8" hidden="false" customHeight="false" outlineLevel="0" collapsed="false">
      <c r="C18" s="0" t="n">
        <v>11</v>
      </c>
      <c r="D18" s="0" t="n">
        <f aca="true">RAND()</f>
        <v>0.827033528348319</v>
      </c>
      <c r="E18" s="0" t="n">
        <f aca="false">IF(D18&lt;$B$8,1,IF(D18&lt;$B$9,2,IF(D18&lt;$B$10,3,IF(D18&lt;$B$11,4,IF(D18&lt;$B$12,5,6)))))</f>
        <v>5</v>
      </c>
      <c r="O18" s="0" t="n">
        <v>11</v>
      </c>
      <c r="P18" s="0" t="n">
        <f aca="true">RAND()</f>
        <v>0.123271714813942</v>
      </c>
      <c r="Q18" s="8" t="n">
        <f aca="false">$N$8+1/(24*60)*$N$10*P18</f>
        <v>0.497287815509205</v>
      </c>
    </row>
    <row r="19" customFormat="false" ht="12.8" hidden="false" customHeight="false" outlineLevel="0" collapsed="false">
      <c r="C19" s="0" t="n">
        <v>12</v>
      </c>
      <c r="D19" s="0" t="n">
        <f aca="true">RAND()</f>
        <v>0.0303088110677046</v>
      </c>
      <c r="E19" s="0" t="n">
        <f aca="false">IF(D19&lt;$B$8,1,IF(D19&lt;$B$9,2,IF(D19&lt;$B$10,3,IF(D19&lt;$B$11,4,IF(D19&lt;$B$12,5,6)))))</f>
        <v>1</v>
      </c>
      <c r="O19" s="0" t="n">
        <v>12</v>
      </c>
      <c r="P19" s="0" t="n">
        <f aca="true">RAND()</f>
        <v>0.502195609456853</v>
      </c>
      <c r="Q19" s="8" t="n">
        <f aca="false">$N$8+1/(24*60)*$N$10*P19</f>
        <v>0.520970558924387</v>
      </c>
    </row>
    <row r="20" customFormat="false" ht="12.8" hidden="false" customHeight="false" outlineLevel="0" collapsed="false">
      <c r="C20" s="0" t="n">
        <v>13</v>
      </c>
      <c r="D20" s="0" t="n">
        <f aca="true">RAND()</f>
        <v>0.969664002189242</v>
      </c>
      <c r="E20" s="0" t="n">
        <f aca="false">IF(D20&lt;$B$8,1,IF(D20&lt;$B$9,2,IF(D20&lt;$B$10,3,IF(D20&lt;$B$11,4,IF(D20&lt;$B$12,5,6)))))</f>
        <v>6</v>
      </c>
      <c r="O20" s="0" t="n">
        <v>13</v>
      </c>
      <c r="P20" s="0" t="n">
        <f aca="true">RAND()</f>
        <v>0.0601597230515834</v>
      </c>
      <c r="Q20" s="8" t="n">
        <f aca="false">$N$8+1/(24*60)*$N$10*P20</f>
        <v>0.493343316024057</v>
      </c>
    </row>
    <row r="21" customFormat="false" ht="12.8" hidden="false" customHeight="false" outlineLevel="0" collapsed="false">
      <c r="C21" s="0" t="n">
        <v>14</v>
      </c>
      <c r="D21" s="0" t="n">
        <f aca="true">RAND()</f>
        <v>0.796140646395417</v>
      </c>
      <c r="E21" s="0" t="n">
        <f aca="false">IF(D21&lt;$B$8,1,IF(D21&lt;$B$9,2,IF(D21&lt;$B$10,3,IF(D21&lt;$B$11,4,IF(D21&lt;$B$12,5,6)))))</f>
        <v>5</v>
      </c>
      <c r="O21" s="0" t="n">
        <v>14</v>
      </c>
      <c r="P21" s="0" t="n">
        <f aca="true">RAND()</f>
        <v>0.7330297462995</v>
      </c>
      <c r="Q21" s="8" t="n">
        <f aca="false">$N$8+1/(24*60)*$N$10*P21</f>
        <v>0.535397692477052</v>
      </c>
    </row>
    <row r="22" customFormat="false" ht="12.8" hidden="false" customHeight="false" outlineLevel="0" collapsed="false">
      <c r="C22" s="0" t="n">
        <v>15</v>
      </c>
      <c r="D22" s="0" t="n">
        <f aca="true">RAND()</f>
        <v>0.481366129110723</v>
      </c>
      <c r="E22" s="0" t="n">
        <f aca="false">IF(D22&lt;$B$8,1,IF(D22&lt;$B$9,2,IF(D22&lt;$B$10,3,IF(D22&lt;$B$11,4,IF(D22&lt;$B$12,5,6)))))</f>
        <v>3</v>
      </c>
      <c r="O22" s="0" t="n">
        <v>15</v>
      </c>
      <c r="P22" s="0" t="n">
        <f aca="true">RAND()</f>
        <v>0.416520561675976</v>
      </c>
      <c r="Q22" s="8" t="n">
        <f aca="false">$N$8+1/(24*60)*$N$10*P22</f>
        <v>0.515615868438082</v>
      </c>
    </row>
    <row r="23" customFormat="false" ht="12.8" hidden="false" customHeight="false" outlineLevel="0" collapsed="false">
      <c r="C23" s="0" t="n">
        <v>16</v>
      </c>
      <c r="D23" s="0" t="n">
        <f aca="true">RAND()</f>
        <v>0.369401970562973</v>
      </c>
      <c r="E23" s="0" t="n">
        <f aca="false">IF(D23&lt;$B$8,1,IF(D23&lt;$B$9,2,IF(D23&lt;$B$10,3,IF(D23&lt;$B$11,4,IF(D23&lt;$B$12,5,6)))))</f>
        <v>3</v>
      </c>
      <c r="O23" s="0" t="n">
        <v>16</v>
      </c>
      <c r="P23" s="0" t="n">
        <f aca="true">RAND()</f>
        <v>0.227904650876732</v>
      </c>
      <c r="Q23" s="8" t="n">
        <f aca="false">$N$8+1/(24*60)*$N$10*P23</f>
        <v>0.503827374013129</v>
      </c>
    </row>
    <row r="24" customFormat="false" ht="12.8" hidden="false" customHeight="false" outlineLevel="0" collapsed="false">
      <c r="C24" s="0" t="n">
        <v>17</v>
      </c>
      <c r="D24" s="0" t="n">
        <f aca="true">RAND()</f>
        <v>0.444364465635031</v>
      </c>
      <c r="E24" s="0" t="n">
        <f aca="false">IF(D24&lt;$B$8,1,IF(D24&lt;$B$9,2,IF(D24&lt;$B$10,3,IF(D24&lt;$B$11,4,IF(D24&lt;$B$12,5,6)))))</f>
        <v>3</v>
      </c>
      <c r="O24" s="0" t="n">
        <v>17</v>
      </c>
      <c r="P24" s="0" t="n">
        <f aca="true">RAND()</f>
        <v>0.519219836631942</v>
      </c>
      <c r="Q24" s="8" t="n">
        <f aca="false">$N$8+1/(24*60)*$N$10*P24</f>
        <v>0.52203457312283</v>
      </c>
    </row>
    <row r="25" customFormat="false" ht="12.8" hidden="false" customHeight="false" outlineLevel="0" collapsed="false">
      <c r="C25" s="0" t="n">
        <v>18</v>
      </c>
      <c r="D25" s="0" t="n">
        <f aca="true">RAND()</f>
        <v>0.527029378204576</v>
      </c>
      <c r="E25" s="0" t="n">
        <f aca="false">IF(D25&lt;$B$8,1,IF(D25&lt;$B$9,2,IF(D25&lt;$B$10,3,IF(D25&lt;$B$11,4,IF(D25&lt;$B$12,5,6)))))</f>
        <v>4</v>
      </c>
      <c r="O25" s="0" t="n">
        <v>18</v>
      </c>
      <c r="P25" s="0" t="n">
        <f aca="true">RAND()</f>
        <v>0.616866346103493</v>
      </c>
      <c r="Q25" s="8" t="n">
        <f aca="false">$N$8+1/(24*60)*$N$10*P25</f>
        <v>0.528137479964802</v>
      </c>
    </row>
    <row r="26" customFormat="false" ht="12.8" hidden="false" customHeight="false" outlineLevel="0" collapsed="false">
      <c r="C26" s="0" t="n">
        <v>19</v>
      </c>
      <c r="D26" s="0" t="n">
        <f aca="true">RAND()</f>
        <v>0.077116756486987</v>
      </c>
      <c r="E26" s="0" t="n">
        <f aca="false">IF(D26&lt;$B$8,1,IF(D26&lt;$B$9,2,IF(D26&lt;$B$10,3,IF(D26&lt;$B$11,4,IF(D26&lt;$B$12,5,6)))))</f>
        <v>1</v>
      </c>
      <c r="O26" s="0" t="n">
        <v>19</v>
      </c>
      <c r="P26" s="0" t="n">
        <f aca="true">RAND()</f>
        <v>0.849664898288566</v>
      </c>
      <c r="Q26" s="8" t="n">
        <f aca="false">$N$8+1/(24*60)*$N$10*P26</f>
        <v>0.542687389476369</v>
      </c>
    </row>
    <row r="27" customFormat="false" ht="12.8" hidden="false" customHeight="false" outlineLevel="0" collapsed="false">
      <c r="C27" s="0" t="n">
        <v>20</v>
      </c>
      <c r="D27" s="0" t="n">
        <f aca="true">RAND()</f>
        <v>0.537228571452654</v>
      </c>
      <c r="E27" s="0" t="n">
        <f aca="false">IF(D27&lt;$B$8,1,IF(D27&lt;$B$9,2,IF(D27&lt;$B$10,3,IF(D27&lt;$B$11,4,IF(D27&lt;$B$12,5,6)))))</f>
        <v>4</v>
      </c>
      <c r="O27" s="0" t="n">
        <v>20</v>
      </c>
      <c r="P27" s="0" t="n">
        <f aca="true">RAND()</f>
        <v>0.622819906352819</v>
      </c>
      <c r="Q27" s="8" t="n">
        <f aca="false">$N$8+1/(24*60)*$N$10*P27</f>
        <v>0.528509577480385</v>
      </c>
    </row>
  </sheetData>
  <mergeCells count="7">
    <mergeCell ref="A1:D4"/>
    <mergeCell ref="F1:H4"/>
    <mergeCell ref="A6:E6"/>
    <mergeCell ref="G6:I6"/>
    <mergeCell ref="M6:Q6"/>
    <mergeCell ref="S6:U6"/>
    <mergeCell ref="S7:T7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8.29"/>
    <col collapsed="false" customWidth="true" hidden="false" outlineLevel="0" max="18" min="18" style="0" width="12.27"/>
  </cols>
  <sheetData>
    <row r="1" customFormat="false" ht="40.3" hidden="false" customHeight="true" outlineLevel="0" collapsed="false">
      <c r="A1" s="2" t="s">
        <v>17</v>
      </c>
      <c r="B1" s="2"/>
      <c r="C1" s="2"/>
      <c r="D1" s="2"/>
      <c r="F1" s="2" t="s">
        <v>18</v>
      </c>
      <c r="G1" s="2"/>
      <c r="H1" s="2"/>
      <c r="I1" s="2"/>
      <c r="K1" s="6" t="s">
        <v>19</v>
      </c>
      <c r="L1" s="6"/>
      <c r="M1" s="6"/>
      <c r="N1" s="6"/>
      <c r="P1" s="2" t="s">
        <v>20</v>
      </c>
      <c r="Q1" s="2"/>
      <c r="R1" s="2"/>
      <c r="S1" s="2"/>
      <c r="T1" s="2"/>
    </row>
    <row r="2" customFormat="false" ht="40.3" hidden="false" customHeight="true" outlineLevel="0" collapsed="false">
      <c r="A2" s="2"/>
      <c r="B2" s="2"/>
      <c r="C2" s="2"/>
      <c r="D2" s="2"/>
      <c r="F2" s="2"/>
      <c r="G2" s="2"/>
      <c r="H2" s="2"/>
      <c r="I2" s="2"/>
      <c r="K2" s="10" t="s">
        <v>21</v>
      </c>
      <c r="L2" s="10" t="s">
        <v>22</v>
      </c>
      <c r="M2" s="10" t="s">
        <v>23</v>
      </c>
      <c r="N2" s="11" t="s">
        <v>24</v>
      </c>
      <c r="P2" s="2"/>
      <c r="Q2" s="2"/>
      <c r="R2" s="2"/>
      <c r="S2" s="2"/>
      <c r="T2" s="2"/>
    </row>
    <row r="3" customFormat="false" ht="40.3" hidden="false" customHeight="true" outlineLevel="0" collapsed="false">
      <c r="A3" s="2"/>
      <c r="B3" s="2"/>
      <c r="C3" s="2"/>
      <c r="D3" s="2"/>
      <c r="F3" s="2"/>
      <c r="G3" s="2"/>
      <c r="H3" s="2"/>
      <c r="I3" s="2"/>
      <c r="K3" s="0" t="n">
        <v>3</v>
      </c>
      <c r="L3" s="0" t="n">
        <v>3</v>
      </c>
      <c r="M3" s="0" t="n">
        <v>0.5</v>
      </c>
      <c r="N3" s="0" t="n">
        <f aca="false">COMBIN(L3,K3)*M3^K3*(1-M3)^(L3-K3)</f>
        <v>0.125</v>
      </c>
      <c r="P3" s="2"/>
      <c r="Q3" s="2"/>
      <c r="R3" s="2"/>
      <c r="S3" s="2"/>
      <c r="T3" s="2"/>
    </row>
    <row r="4" customFormat="false" ht="40.3" hidden="false" customHeight="true" outlineLevel="0" collapsed="false">
      <c r="A4" s="2"/>
      <c r="B4" s="2"/>
      <c r="C4" s="2"/>
      <c r="D4" s="2"/>
      <c r="F4" s="2"/>
      <c r="G4" s="2"/>
      <c r="H4" s="2"/>
      <c r="I4" s="2"/>
    </row>
    <row r="6" customFormat="false" ht="15" hidden="false" customHeight="false" outlineLevel="0" collapsed="false">
      <c r="A6" s="4" t="s">
        <v>25</v>
      </c>
      <c r="B6" s="4"/>
      <c r="C6" s="4"/>
      <c r="D6" s="4"/>
      <c r="E6" s="4"/>
      <c r="F6" s="5"/>
      <c r="G6" s="4" t="s">
        <v>3</v>
      </c>
      <c r="H6" s="4"/>
      <c r="I6" s="4"/>
      <c r="K6" s="4" t="s">
        <v>26</v>
      </c>
      <c r="L6" s="4"/>
      <c r="M6" s="4"/>
      <c r="N6" s="4"/>
      <c r="O6" s="4"/>
      <c r="P6" s="4"/>
      <c r="Q6" s="4"/>
      <c r="R6" s="4"/>
    </row>
    <row r="7" customFormat="false" ht="12.8" hidden="false" customHeight="false" outlineLevel="0" collapsed="false">
      <c r="A7" s="6" t="s">
        <v>5</v>
      </c>
      <c r="B7" s="7" t="s">
        <v>6</v>
      </c>
      <c r="C7" s="7" t="s">
        <v>7</v>
      </c>
      <c r="D7" s="7" t="s">
        <v>8</v>
      </c>
      <c r="E7" s="7" t="s">
        <v>9</v>
      </c>
      <c r="G7" s="6" t="s">
        <v>5</v>
      </c>
      <c r="H7" s="7" t="s">
        <v>10</v>
      </c>
      <c r="K7" s="6" t="s">
        <v>5</v>
      </c>
      <c r="L7" s="7" t="s">
        <v>6</v>
      </c>
      <c r="M7" s="7" t="s">
        <v>7</v>
      </c>
      <c r="N7" s="7" t="s">
        <v>27</v>
      </c>
      <c r="O7" s="7" t="s">
        <v>28</v>
      </c>
      <c r="P7" s="7" t="s">
        <v>29</v>
      </c>
      <c r="Q7" s="7" t="s">
        <v>9</v>
      </c>
      <c r="R7" s="7" t="s">
        <v>10</v>
      </c>
    </row>
    <row r="8" customFormat="false" ht="12.8" hidden="false" customHeight="false" outlineLevel="0" collapsed="false">
      <c r="A8" s="0" t="s">
        <v>30</v>
      </c>
      <c r="B8" s="0" t="n">
        <v>0.5</v>
      </c>
      <c r="C8" s="0" t="n">
        <v>1</v>
      </c>
      <c r="D8" s="0" t="n">
        <f aca="true">RAND()</f>
        <v>0.37871837998735</v>
      </c>
      <c r="E8" s="0" t="str">
        <f aca="false">IF(D8&lt;$B$8,$A$8,$A$9)</f>
        <v>Heads</v>
      </c>
      <c r="G8" s="0" t="s">
        <v>30</v>
      </c>
      <c r="H8" s="0" t="n">
        <f aca="false">COUNTIF($E$8:$E$320,"=Heads")</f>
        <v>10</v>
      </c>
      <c r="K8" s="0" t="s">
        <v>30</v>
      </c>
      <c r="L8" s="0" t="n">
        <v>0.5</v>
      </c>
      <c r="M8" s="0" t="n">
        <v>1</v>
      </c>
      <c r="N8" s="0" t="n">
        <f aca="true">RAND()</f>
        <v>0.458041151292487</v>
      </c>
      <c r="O8" s="0" t="n">
        <f aca="true">RAND()</f>
        <v>0.140698057161061</v>
      </c>
      <c r="P8" s="0" t="n">
        <f aca="true">RAND()</f>
        <v>0.148422276891232</v>
      </c>
      <c r="Q8" s="0" t="str">
        <f aca="false">IF(AND(N8&lt;$L$8,O8&lt;$L$8,P8&lt;$L$8), "success", "failure")</f>
        <v>success</v>
      </c>
      <c r="R8" s="0" t="n">
        <f aca="false">COUNTIF(Q8:Q27,"=success")</f>
        <v>3</v>
      </c>
    </row>
    <row r="9" customFormat="false" ht="12.8" hidden="false" customHeight="false" outlineLevel="0" collapsed="false">
      <c r="A9" s="0" t="s">
        <v>31</v>
      </c>
      <c r="B9" s="0" t="n">
        <f aca="false">1-B8</f>
        <v>0.5</v>
      </c>
      <c r="C9" s="0" t="n">
        <v>2</v>
      </c>
      <c r="D9" s="0" t="n">
        <f aca="true">RAND()</f>
        <v>0.924171867451686</v>
      </c>
      <c r="E9" s="0" t="str">
        <f aca="false">IF(D9&lt;$B$8,$A$8,$A$9)</f>
        <v>Tails</v>
      </c>
      <c r="G9" s="0" t="s">
        <v>31</v>
      </c>
      <c r="H9" s="0" t="n">
        <f aca="false">COUNTIF($E$8:$E$320,"=Tails")</f>
        <v>10</v>
      </c>
      <c r="K9" s="0" t="s">
        <v>32</v>
      </c>
      <c r="L9" s="0" t="n">
        <v>20</v>
      </c>
      <c r="M9" s="0" t="n">
        <v>2</v>
      </c>
      <c r="N9" s="0" t="n">
        <f aca="true">RAND()</f>
        <v>0.270574421130322</v>
      </c>
      <c r="O9" s="0" t="n">
        <f aca="true">RAND()</f>
        <v>0.603579954139404</v>
      </c>
      <c r="P9" s="0" t="n">
        <f aca="true">RAND()</f>
        <v>0.169183622282241</v>
      </c>
      <c r="Q9" s="0" t="str">
        <f aca="false">IF(AND(N9&lt;$L$8,O9&lt;$L$8,P9&lt;$L$8), "success", "failure")</f>
        <v>failure</v>
      </c>
      <c r="R9" s="7" t="s">
        <v>33</v>
      </c>
    </row>
    <row r="10" customFormat="false" ht="12.8" hidden="false" customHeight="false" outlineLevel="0" collapsed="false">
      <c r="C10" s="0" t="n">
        <v>3</v>
      </c>
      <c r="D10" s="0" t="n">
        <f aca="true">RAND()</f>
        <v>0.588056577860317</v>
      </c>
      <c r="E10" s="0" t="str">
        <f aca="false">IF(D10&lt;$B$8,$A$8,$A$9)</f>
        <v>Tails</v>
      </c>
      <c r="M10" s="0" t="n">
        <v>3</v>
      </c>
      <c r="N10" s="0" t="n">
        <f aca="true">RAND()</f>
        <v>0.6816520082061</v>
      </c>
      <c r="O10" s="0" t="n">
        <f aca="true">RAND()</f>
        <v>0.525849428884717</v>
      </c>
      <c r="P10" s="0" t="n">
        <f aca="true">RAND()</f>
        <v>0.542336612935172</v>
      </c>
      <c r="Q10" s="0" t="str">
        <f aca="false">IF(AND(N10&lt;$L$8,O10&lt;$L$8,P10&lt;$L$8), "success", "failure")</f>
        <v>failure</v>
      </c>
      <c r="R10" s="0" t="n">
        <f aca="false">R8/L9</f>
        <v>0.15</v>
      </c>
    </row>
    <row r="11" customFormat="false" ht="12.8" hidden="false" customHeight="true" outlineLevel="0" collapsed="false">
      <c r="A11" s="12" t="s">
        <v>34</v>
      </c>
      <c r="B11" s="12"/>
      <c r="C11" s="0" t="n">
        <v>4</v>
      </c>
      <c r="D11" s="0" t="n">
        <f aca="true">RAND()</f>
        <v>0.91811187343218</v>
      </c>
      <c r="E11" s="0" t="str">
        <f aca="false">IF(D11&lt;$B$8,$A$8,$A$9)</f>
        <v>Tails</v>
      </c>
      <c r="G11" s="0" t="s">
        <v>35</v>
      </c>
      <c r="H11" s="0" t="n">
        <f aca="false">SUM(H8:H9)</f>
        <v>20</v>
      </c>
      <c r="K11" s="12" t="s">
        <v>34</v>
      </c>
      <c r="L11" s="12"/>
      <c r="M11" s="0" t="n">
        <v>4</v>
      </c>
      <c r="N11" s="0" t="n">
        <f aca="true">RAND()</f>
        <v>0.472447870815578</v>
      </c>
      <c r="O11" s="0" t="n">
        <f aca="true">RAND()</f>
        <v>0.233026635269057</v>
      </c>
      <c r="P11" s="0" t="n">
        <f aca="true">RAND()</f>
        <v>0.913935000329353</v>
      </c>
      <c r="Q11" s="0" t="str">
        <f aca="false">IF(AND(N11&lt;$L$8,O11&lt;$L$8,P11&lt;$L$8), "success", "failure")</f>
        <v>failure</v>
      </c>
    </row>
    <row r="12" customFormat="false" ht="12.8" hidden="false" customHeight="false" outlineLevel="0" collapsed="false">
      <c r="A12" s="12"/>
      <c r="B12" s="12"/>
      <c r="C12" s="0" t="n">
        <v>5</v>
      </c>
      <c r="D12" s="0" t="n">
        <f aca="true">RAND()</f>
        <v>0.594170680113254</v>
      </c>
      <c r="E12" s="0" t="str">
        <f aca="false">IF(D12&lt;$B$8,$A$8,$A$9)</f>
        <v>Tails</v>
      </c>
      <c r="K12" s="12"/>
      <c r="L12" s="12"/>
      <c r="M12" s="0" t="n">
        <v>5</v>
      </c>
      <c r="N12" s="0" t="n">
        <f aca="true">RAND()</f>
        <v>0.284195643214761</v>
      </c>
      <c r="O12" s="0" t="n">
        <f aca="true">RAND()</f>
        <v>0.0632064878759747</v>
      </c>
      <c r="P12" s="0" t="n">
        <f aca="true">RAND()</f>
        <v>0.333051301984721</v>
      </c>
      <c r="Q12" s="0" t="str">
        <f aca="false">IF(AND(N12&lt;$L$8,O12&lt;$L$8,P12&lt;$L$8), "success", "failure")</f>
        <v>success</v>
      </c>
    </row>
    <row r="13" customFormat="false" ht="12.8" hidden="false" customHeight="false" outlineLevel="0" collapsed="false">
      <c r="A13" s="12"/>
      <c r="B13" s="12"/>
      <c r="C13" s="0" t="n">
        <v>6</v>
      </c>
      <c r="D13" s="0" t="n">
        <f aca="true">RAND()</f>
        <v>0.989838098408042</v>
      </c>
      <c r="E13" s="0" t="str">
        <f aca="false">IF(D13&lt;$B$8,$A$8,$A$9)</f>
        <v>Tails</v>
      </c>
      <c r="K13" s="12"/>
      <c r="L13" s="12"/>
      <c r="M13" s="0" t="n">
        <v>6</v>
      </c>
      <c r="N13" s="0" t="n">
        <f aca="true">RAND()</f>
        <v>0.307998150121051</v>
      </c>
      <c r="O13" s="0" t="n">
        <f aca="true">RAND()</f>
        <v>0.639297163741402</v>
      </c>
      <c r="P13" s="0" t="n">
        <f aca="true">RAND()</f>
        <v>0.894134139280626</v>
      </c>
      <c r="Q13" s="0" t="str">
        <f aca="false">IF(AND(N13&lt;$L$8,O13&lt;$L$8,P13&lt;$L$8), "success", "failure")</f>
        <v>failure</v>
      </c>
    </row>
    <row r="14" customFormat="false" ht="12.8" hidden="false" customHeight="false" outlineLevel="0" collapsed="false">
      <c r="C14" s="0" t="n">
        <v>7</v>
      </c>
      <c r="D14" s="0" t="n">
        <f aca="true">RAND()</f>
        <v>0.83041773621415</v>
      </c>
      <c r="E14" s="0" t="str">
        <f aca="false">IF(D14&lt;$B$8,$A$8,$A$9)</f>
        <v>Tails</v>
      </c>
      <c r="M14" s="0" t="n">
        <v>7</v>
      </c>
      <c r="N14" s="0" t="n">
        <f aca="true">RAND()</f>
        <v>0.319652872071252</v>
      </c>
      <c r="O14" s="0" t="n">
        <f aca="true">RAND()</f>
        <v>0.537128052562981</v>
      </c>
      <c r="P14" s="0" t="n">
        <f aca="true">RAND()</f>
        <v>0.699159691207468</v>
      </c>
      <c r="Q14" s="0" t="str">
        <f aca="false">IF(AND(N14&lt;$L$8,O14&lt;$L$8,P14&lt;$L$8), "success", "failure")</f>
        <v>failure</v>
      </c>
    </row>
    <row r="15" customFormat="false" ht="12.8" hidden="false" customHeight="false" outlineLevel="0" collapsed="false">
      <c r="C15" s="0" t="n">
        <v>8</v>
      </c>
      <c r="D15" s="0" t="n">
        <f aca="true">RAND()</f>
        <v>0.33894767891048</v>
      </c>
      <c r="E15" s="0" t="str">
        <f aca="false">IF(D15&lt;$B$8,$A$8,$A$9)</f>
        <v>Heads</v>
      </c>
      <c r="M15" s="0" t="n">
        <v>8</v>
      </c>
      <c r="N15" s="0" t="n">
        <f aca="true">RAND()</f>
        <v>0.665399655021381</v>
      </c>
      <c r="O15" s="0" t="n">
        <f aca="true">RAND()</f>
        <v>0.948122740613033</v>
      </c>
      <c r="P15" s="0" t="n">
        <f aca="true">RAND()</f>
        <v>0.264604786745994</v>
      </c>
      <c r="Q15" s="0" t="str">
        <f aca="false">IF(AND(N15&lt;$L$8,O15&lt;$L$8,P15&lt;$L$8), "success", "failure")</f>
        <v>failure</v>
      </c>
    </row>
    <row r="16" customFormat="false" ht="12.8" hidden="false" customHeight="false" outlineLevel="0" collapsed="false">
      <c r="C16" s="0" t="n">
        <v>9</v>
      </c>
      <c r="D16" s="0" t="n">
        <f aca="true">RAND()</f>
        <v>0.252708157271044</v>
      </c>
      <c r="E16" s="0" t="str">
        <f aca="false">IF(D16&lt;$B$8,$A$8,$A$9)</f>
        <v>Heads</v>
      </c>
      <c r="M16" s="0" t="n">
        <v>9</v>
      </c>
      <c r="N16" s="0" t="n">
        <f aca="true">RAND()</f>
        <v>0.0755894816291054</v>
      </c>
      <c r="O16" s="0" t="n">
        <f aca="true">RAND()</f>
        <v>0.63686504450899</v>
      </c>
      <c r="P16" s="0" t="n">
        <f aca="true">RAND()</f>
        <v>0.30656977986041</v>
      </c>
      <c r="Q16" s="0" t="str">
        <f aca="false">IF(AND(N16&lt;$L$8,O16&lt;$L$8,P16&lt;$L$8), "success", "failure")</f>
        <v>failure</v>
      </c>
    </row>
    <row r="17" customFormat="false" ht="12.8" hidden="false" customHeight="false" outlineLevel="0" collapsed="false">
      <c r="C17" s="0" t="n">
        <v>10</v>
      </c>
      <c r="D17" s="0" t="n">
        <f aca="true">RAND()</f>
        <v>0.503725343224552</v>
      </c>
      <c r="E17" s="0" t="str">
        <f aca="false">IF(D17&lt;$B$8,$A$8,$A$9)</f>
        <v>Tails</v>
      </c>
      <c r="M17" s="0" t="n">
        <v>10</v>
      </c>
      <c r="N17" s="0" t="n">
        <f aca="true">RAND()</f>
        <v>0.638889372227841</v>
      </c>
      <c r="O17" s="0" t="n">
        <f aca="true">RAND()</f>
        <v>0.300569715054315</v>
      </c>
      <c r="P17" s="0" t="n">
        <f aca="true">RAND()</f>
        <v>0.415001849662708</v>
      </c>
      <c r="Q17" s="0" t="str">
        <f aca="false">IF(AND(N17&lt;$L$8,O17&lt;$L$8,P17&lt;$L$8), "success", "failure")</f>
        <v>failure</v>
      </c>
    </row>
    <row r="18" customFormat="false" ht="12.8" hidden="false" customHeight="false" outlineLevel="0" collapsed="false">
      <c r="C18" s="0" t="n">
        <v>11</v>
      </c>
      <c r="D18" s="0" t="n">
        <f aca="true">RAND()</f>
        <v>0.511226539306131</v>
      </c>
      <c r="E18" s="0" t="str">
        <f aca="false">IF(D18&lt;$B$8,$A$8,$A$9)</f>
        <v>Tails</v>
      </c>
      <c r="M18" s="0" t="n">
        <v>11</v>
      </c>
      <c r="N18" s="0" t="n">
        <f aca="true">RAND()</f>
        <v>0.296167128782003</v>
      </c>
      <c r="O18" s="0" t="n">
        <f aca="true">RAND()</f>
        <v>0.256812122085662</v>
      </c>
      <c r="P18" s="0" t="n">
        <f aca="true">RAND()</f>
        <v>0.398255846708555</v>
      </c>
      <c r="Q18" s="0" t="str">
        <f aca="false">IF(AND(N18&lt;$L$8,O18&lt;$L$8,P18&lt;$L$8), "success", "failure")</f>
        <v>success</v>
      </c>
    </row>
    <row r="19" customFormat="false" ht="12.8" hidden="false" customHeight="false" outlineLevel="0" collapsed="false">
      <c r="C19" s="0" t="n">
        <v>12</v>
      </c>
      <c r="D19" s="0" t="n">
        <f aca="true">RAND()</f>
        <v>0.115265041252533</v>
      </c>
      <c r="E19" s="0" t="str">
        <f aca="false">IF(D19&lt;$B$8,$A$8,$A$9)</f>
        <v>Heads</v>
      </c>
      <c r="M19" s="0" t="n">
        <v>12</v>
      </c>
      <c r="N19" s="0" t="n">
        <f aca="true">RAND()</f>
        <v>0.605342996862765</v>
      </c>
      <c r="O19" s="0" t="n">
        <f aca="true">RAND()</f>
        <v>0.0949078162528992</v>
      </c>
      <c r="P19" s="0" t="n">
        <f aca="true">RAND()</f>
        <v>0.193525879686605</v>
      </c>
      <c r="Q19" s="0" t="str">
        <f aca="false">IF(AND(N19&lt;$L$8,O19&lt;$L$8,P19&lt;$L$8), "success", "failure")</f>
        <v>failure</v>
      </c>
    </row>
    <row r="20" customFormat="false" ht="12.8" hidden="false" customHeight="false" outlineLevel="0" collapsed="false">
      <c r="C20" s="0" t="n">
        <v>13</v>
      </c>
      <c r="D20" s="0" t="n">
        <f aca="true">RAND()</f>
        <v>0.395903930404096</v>
      </c>
      <c r="E20" s="0" t="str">
        <f aca="false">IF(D20&lt;$B$8,$A$8,$A$9)</f>
        <v>Heads</v>
      </c>
      <c r="M20" s="0" t="n">
        <v>13</v>
      </c>
      <c r="N20" s="0" t="n">
        <f aca="true">RAND()</f>
        <v>0.236168023142932</v>
      </c>
      <c r="O20" s="0" t="n">
        <f aca="true">RAND()</f>
        <v>0.520580051590785</v>
      </c>
      <c r="P20" s="0" t="n">
        <f aca="true">RAND()</f>
        <v>0.412416887144967</v>
      </c>
      <c r="Q20" s="0" t="str">
        <f aca="false">IF(AND(N20&lt;$L$8,O20&lt;$L$8,P20&lt;$L$8), "success", "failure")</f>
        <v>failure</v>
      </c>
    </row>
    <row r="21" customFormat="false" ht="12.8" hidden="false" customHeight="false" outlineLevel="0" collapsed="false">
      <c r="C21" s="0" t="n">
        <v>14</v>
      </c>
      <c r="D21" s="0" t="n">
        <f aca="true">RAND()</f>
        <v>0.729124213623267</v>
      </c>
      <c r="E21" s="0" t="str">
        <f aca="false">IF(D21&lt;$B$8,$A$8,$A$9)</f>
        <v>Tails</v>
      </c>
      <c r="M21" s="0" t="n">
        <v>14</v>
      </c>
      <c r="N21" s="0" t="n">
        <f aca="true">RAND()</f>
        <v>0.377312818096127</v>
      </c>
      <c r="O21" s="0" t="n">
        <f aca="true">RAND()</f>
        <v>0.869713735755204</v>
      </c>
      <c r="P21" s="0" t="n">
        <f aca="true">RAND()</f>
        <v>0.460766885480265</v>
      </c>
      <c r="Q21" s="0" t="str">
        <f aca="false">IF(AND(N21&lt;$L$8,O21&lt;$L$8,P21&lt;$L$8), "success", "failure")</f>
        <v>failure</v>
      </c>
    </row>
    <row r="22" customFormat="false" ht="12.8" hidden="false" customHeight="false" outlineLevel="0" collapsed="false">
      <c r="C22" s="0" t="n">
        <v>15</v>
      </c>
      <c r="D22" s="0" t="n">
        <f aca="true">RAND()</f>
        <v>0.403282706523155</v>
      </c>
      <c r="E22" s="0" t="str">
        <f aca="false">IF(D22&lt;$B$8,$A$8,$A$9)</f>
        <v>Heads</v>
      </c>
      <c r="M22" s="0" t="n">
        <v>15</v>
      </c>
      <c r="N22" s="0" t="n">
        <f aca="true">RAND()</f>
        <v>0.00346123852477386</v>
      </c>
      <c r="O22" s="0" t="n">
        <f aca="true">RAND()</f>
        <v>0.6803456859865</v>
      </c>
      <c r="P22" s="0" t="n">
        <f aca="true">RAND()</f>
        <v>0.0576876873443955</v>
      </c>
      <c r="Q22" s="0" t="str">
        <f aca="false">IF(AND(N22&lt;$L$8,O22&lt;$L$8,P22&lt;$L$8), "success", "failure")</f>
        <v>failure</v>
      </c>
    </row>
    <row r="23" customFormat="false" ht="12.8" hidden="false" customHeight="false" outlineLevel="0" collapsed="false">
      <c r="C23" s="0" t="n">
        <v>16</v>
      </c>
      <c r="D23" s="0" t="n">
        <f aca="true">RAND()</f>
        <v>0.239605783137662</v>
      </c>
      <c r="E23" s="0" t="str">
        <f aca="false">IF(D23&lt;$B$8,$A$8,$A$9)</f>
        <v>Heads</v>
      </c>
      <c r="M23" s="0" t="n">
        <v>16</v>
      </c>
      <c r="N23" s="0" t="n">
        <f aca="true">RAND()</f>
        <v>0.81599686157607</v>
      </c>
      <c r="O23" s="0" t="n">
        <f aca="true">RAND()</f>
        <v>0.73047315276878</v>
      </c>
      <c r="P23" s="0" t="n">
        <f aca="true">RAND()</f>
        <v>0.930426058097034</v>
      </c>
      <c r="Q23" s="0" t="str">
        <f aca="false">IF(AND(N23&lt;$L$8,O23&lt;$L$8,P23&lt;$L$8), "success", "failure")</f>
        <v>failure</v>
      </c>
    </row>
    <row r="24" customFormat="false" ht="12.8" hidden="false" customHeight="false" outlineLevel="0" collapsed="false">
      <c r="C24" s="0" t="n">
        <v>17</v>
      </c>
      <c r="D24" s="0" t="n">
        <f aca="true">RAND()</f>
        <v>0.221858667614705</v>
      </c>
      <c r="E24" s="0" t="str">
        <f aca="false">IF(D24&lt;$B$8,$A$8,$A$9)</f>
        <v>Heads</v>
      </c>
      <c r="M24" s="0" t="n">
        <v>17</v>
      </c>
      <c r="N24" s="0" t="n">
        <f aca="true">RAND()</f>
        <v>0.115402978960285</v>
      </c>
      <c r="O24" s="0" t="n">
        <f aca="true">RAND()</f>
        <v>0.662719120876223</v>
      </c>
      <c r="P24" s="0" t="n">
        <f aca="true">RAND()</f>
        <v>0.683681245627113</v>
      </c>
      <c r="Q24" s="0" t="str">
        <f aca="false">IF(AND(N24&lt;$L$8,O24&lt;$L$8,P24&lt;$L$8), "success", "failure")</f>
        <v>failure</v>
      </c>
    </row>
    <row r="25" customFormat="false" ht="12.8" hidden="false" customHeight="false" outlineLevel="0" collapsed="false">
      <c r="C25" s="0" t="n">
        <v>18</v>
      </c>
      <c r="D25" s="0" t="n">
        <f aca="true">RAND()</f>
        <v>0.338901545340376</v>
      </c>
      <c r="E25" s="0" t="str">
        <f aca="false">IF(D25&lt;$B$8,$A$8,$A$9)</f>
        <v>Heads</v>
      </c>
      <c r="M25" s="0" t="n">
        <v>18</v>
      </c>
      <c r="N25" s="0" t="n">
        <f aca="true">RAND()</f>
        <v>0.35715069391918</v>
      </c>
      <c r="O25" s="0" t="n">
        <f aca="true">RAND()</f>
        <v>0.920232099461224</v>
      </c>
      <c r="P25" s="0" t="n">
        <f aca="true">RAND()</f>
        <v>0.32292680359163</v>
      </c>
      <c r="Q25" s="0" t="str">
        <f aca="false">IF(AND(N25&lt;$L$8,O25&lt;$L$8,P25&lt;$L$8), "success", "failure")</f>
        <v>failure</v>
      </c>
    </row>
    <row r="26" customFormat="false" ht="12.8" hidden="false" customHeight="false" outlineLevel="0" collapsed="false">
      <c r="C26" s="0" t="n">
        <v>19</v>
      </c>
      <c r="D26" s="0" t="n">
        <f aca="true">RAND()</f>
        <v>0.569580682045013</v>
      </c>
      <c r="E26" s="0" t="str">
        <f aca="false">IF(D26&lt;$B$8,$A$8,$A$9)</f>
        <v>Tails</v>
      </c>
      <c r="M26" s="0" t="n">
        <v>19</v>
      </c>
      <c r="N26" s="0" t="n">
        <f aca="true">RAND()</f>
        <v>0.0452059652958613</v>
      </c>
      <c r="O26" s="0" t="n">
        <f aca="true">RAND()</f>
        <v>0.531980110674437</v>
      </c>
      <c r="P26" s="0" t="n">
        <f aca="true">RAND()</f>
        <v>0.512778290619466</v>
      </c>
      <c r="Q26" s="0" t="str">
        <f aca="false">IF(AND(N26&lt;$L$8,O26&lt;$L$8,P26&lt;$L$8), "success", "failure")</f>
        <v>failure</v>
      </c>
    </row>
    <row r="27" customFormat="false" ht="12.8" hidden="false" customHeight="false" outlineLevel="0" collapsed="false">
      <c r="C27" s="0" t="n">
        <v>20</v>
      </c>
      <c r="D27" s="0" t="n">
        <f aca="true">RAND()</f>
        <v>0.261170421040513</v>
      </c>
      <c r="E27" s="0" t="str">
        <f aca="false">IF(D27&lt;$B$8,$A$8,$A$9)</f>
        <v>Heads</v>
      </c>
      <c r="M27" s="0" t="n">
        <v>20</v>
      </c>
      <c r="N27" s="0" t="n">
        <f aca="true">RAND()</f>
        <v>0.792641272441738</v>
      </c>
      <c r="O27" s="0" t="n">
        <f aca="true">RAND()</f>
        <v>0.0439944909620589</v>
      </c>
      <c r="P27" s="0" t="n">
        <f aca="true">RAND()</f>
        <v>0.345776126916166</v>
      </c>
      <c r="Q27" s="0" t="str">
        <f aca="false">IF(AND(N27&lt;$L$8,O27&lt;$L$8,P27&lt;$L$8), "success", "failure")</f>
        <v>failure</v>
      </c>
    </row>
  </sheetData>
  <mergeCells count="9">
    <mergeCell ref="A1:D4"/>
    <mergeCell ref="F1:I4"/>
    <mergeCell ref="K1:N1"/>
    <mergeCell ref="P1:T3"/>
    <mergeCell ref="A6:E6"/>
    <mergeCell ref="G6:I6"/>
    <mergeCell ref="K6:R6"/>
    <mergeCell ref="A11:B13"/>
    <mergeCell ref="K11:L1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6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W22" activeCellId="0" sqref="W2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8.29"/>
    <col collapsed="false" customWidth="true" hidden="false" outlineLevel="0" max="18" min="18" style="0" width="12.27"/>
  </cols>
  <sheetData>
    <row r="1" customFormat="false" ht="40.3" hidden="false" customHeight="true" outlineLevel="0" collapsed="false">
      <c r="A1" s="2" t="s">
        <v>36</v>
      </c>
      <c r="B1" s="2"/>
      <c r="C1" s="2"/>
      <c r="D1" s="2"/>
      <c r="G1" s="2" t="s">
        <v>37</v>
      </c>
      <c r="H1" s="2"/>
      <c r="I1" s="2"/>
      <c r="J1" s="2"/>
      <c r="K1" s="2"/>
      <c r="L1" s="2"/>
    </row>
    <row r="2" customFormat="false" ht="40.3" hidden="false" customHeight="true" outlineLevel="0" collapsed="false">
      <c r="A2" s="2"/>
      <c r="B2" s="2"/>
      <c r="C2" s="2"/>
      <c r="D2" s="2"/>
      <c r="G2" s="2"/>
      <c r="H2" s="2"/>
      <c r="I2" s="2"/>
      <c r="J2" s="2"/>
      <c r="K2" s="2"/>
      <c r="L2" s="2"/>
      <c r="M2" s="10"/>
      <c r="N2" s="11"/>
    </row>
    <row r="3" customFormat="false" ht="40.3" hidden="false" customHeight="true" outlineLevel="0" collapsed="false">
      <c r="A3" s="2"/>
      <c r="B3" s="2"/>
      <c r="C3" s="2"/>
      <c r="D3" s="2"/>
      <c r="G3" s="2"/>
      <c r="H3" s="2"/>
      <c r="I3" s="2"/>
      <c r="J3" s="2"/>
      <c r="K3" s="2"/>
      <c r="L3" s="2"/>
    </row>
    <row r="4" customFormat="false" ht="40.3" hidden="false" customHeight="true" outlineLevel="0" collapsed="false">
      <c r="A4" s="2"/>
      <c r="B4" s="2"/>
      <c r="C4" s="2"/>
      <c r="D4" s="2"/>
      <c r="G4" s="2"/>
      <c r="H4" s="2"/>
      <c r="I4" s="2"/>
      <c r="J4" s="2"/>
      <c r="K4" s="2"/>
      <c r="L4" s="2"/>
    </row>
    <row r="6" customFormat="false" ht="15" hidden="false" customHeight="false" outlineLevel="0" collapsed="false">
      <c r="A6" s="4" t="s">
        <v>38</v>
      </c>
      <c r="B6" s="4"/>
      <c r="C6" s="4"/>
      <c r="D6" s="4"/>
      <c r="E6" s="4"/>
      <c r="F6" s="5"/>
      <c r="G6" s="4" t="s">
        <v>39</v>
      </c>
      <c r="H6" s="4"/>
      <c r="I6" s="4"/>
      <c r="J6" s="4"/>
      <c r="K6" s="4"/>
      <c r="L6" s="5"/>
      <c r="M6" s="5"/>
      <c r="N6" s="5"/>
      <c r="O6" s="4" t="s">
        <v>40</v>
      </c>
      <c r="P6" s="4"/>
      <c r="Q6" s="4"/>
      <c r="R6" s="4"/>
      <c r="S6" s="4"/>
      <c r="T6" s="4"/>
      <c r="U6" s="4"/>
    </row>
    <row r="7" customFormat="false" ht="37.65" hidden="false" customHeight="true" outlineLevel="0" collapsed="false">
      <c r="A7" s="6" t="s">
        <v>41</v>
      </c>
      <c r="B7" s="7" t="s">
        <v>42</v>
      </c>
      <c r="C7" s="7" t="s">
        <v>43</v>
      </c>
      <c r="D7" s="7" t="s">
        <v>6</v>
      </c>
      <c r="E7" s="13" t="s">
        <v>44</v>
      </c>
      <c r="G7" s="6"/>
      <c r="H7" s="7"/>
      <c r="K7" s="6"/>
      <c r="L7" s="7"/>
      <c r="M7" s="7"/>
      <c r="N7" s="7"/>
      <c r="O7" s="7" t="s">
        <v>41</v>
      </c>
      <c r="P7" s="7" t="s">
        <v>42</v>
      </c>
      <c r="Q7" s="11" t="s">
        <v>45</v>
      </c>
      <c r="R7" s="13" t="s">
        <v>46</v>
      </c>
      <c r="S7" s="13"/>
      <c r="T7" s="11" t="s">
        <v>47</v>
      </c>
      <c r="U7" s="11" t="s">
        <v>48</v>
      </c>
      <c r="W7" s="6" t="s">
        <v>49</v>
      </c>
      <c r="X7" s="6"/>
    </row>
    <row r="8" customFormat="false" ht="12.8" hidden="false" customHeight="false" outlineLevel="0" collapsed="false">
      <c r="A8" s="0" t="n">
        <v>0</v>
      </c>
      <c r="B8" s="0" t="n">
        <v>1</v>
      </c>
      <c r="C8" s="0" t="n">
        <v>-3</v>
      </c>
      <c r="D8" s="0" t="n">
        <f aca="false">1/($B$8*SQRT(2*PI())) * EXP(-((C8-$A$8)^2)/(2*$B$8^2))</f>
        <v>0.00443184841193801</v>
      </c>
      <c r="E8" s="0" t="n">
        <f aca="false">NORMDIST(C8,$A$8,$B$8,FALSE())</f>
        <v>0.00443184841193801</v>
      </c>
      <c r="O8" s="0" t="n">
        <v>7.5</v>
      </c>
      <c r="P8" s="0" t="n">
        <v>1.1</v>
      </c>
      <c r="Q8" s="0" t="n">
        <v>1</v>
      </c>
      <c r="R8" s="0" t="n">
        <f aca="true">NORMINV(RAND(),$O$8,$P$8)</f>
        <v>9.92068671965029</v>
      </c>
      <c r="T8" s="11" t="s">
        <v>41</v>
      </c>
      <c r="U8" s="0" t="n">
        <f aca="false">AVERAGE(R8:R32)</f>
        <v>7.47803533066708</v>
      </c>
      <c r="W8" s="0" t="s">
        <v>50</v>
      </c>
      <c r="X8" s="0" t="n">
        <f aca="false">$U$8+$U$9</f>
        <v>8.47939866694898</v>
      </c>
    </row>
    <row r="9" customFormat="false" ht="12.8" hidden="false" customHeight="false" outlineLevel="0" collapsed="false">
      <c r="C9" s="0" t="n">
        <f aca="false">C8+0.1</f>
        <v>-2.9</v>
      </c>
      <c r="D9" s="0" t="n">
        <f aca="false">1/($B$8*SQRT(2*PI())) * EXP(-((C9-$A$8)^2)/(2*$B$8^2))</f>
        <v>0.00595253241977585</v>
      </c>
      <c r="E9" s="0" t="n">
        <f aca="false">NORMDIST(C9,$A$8,$B$8,FALSE())</f>
        <v>0.00595253241977585</v>
      </c>
      <c r="Q9" s="0" t="n">
        <v>2</v>
      </c>
      <c r="R9" s="0" t="n">
        <f aca="true">NORMINV(RAND(),$O$8,$P$8)</f>
        <v>8.68935941139235</v>
      </c>
      <c r="T9" s="11" t="s">
        <v>42</v>
      </c>
      <c r="U9" s="0" t="n">
        <f aca="false">STDEV(R8:R32)</f>
        <v>1.0013633362819</v>
      </c>
      <c r="W9" s="0" t="s">
        <v>51</v>
      </c>
      <c r="X9" s="0" t="n">
        <f aca="false">$U$8-$U$9</f>
        <v>6.47667199438518</v>
      </c>
    </row>
    <row r="10" customFormat="false" ht="12.8" hidden="false" customHeight="false" outlineLevel="0" collapsed="false">
      <c r="C10" s="0" t="n">
        <f aca="false">C9+0.1</f>
        <v>-2.8</v>
      </c>
      <c r="D10" s="0" t="n">
        <f aca="false">1/($B$8*SQRT(2*PI())) * EXP(-((C10-$A$8)^2)/(2*$B$8^2))</f>
        <v>0.00791545158297997</v>
      </c>
      <c r="E10" s="0" t="n">
        <f aca="false">NORMDIST(C10,$A$8,$B$8,FALSE())</f>
        <v>0.00791545158297997</v>
      </c>
      <c r="Q10" s="0" t="n">
        <v>3</v>
      </c>
      <c r="R10" s="0" t="n">
        <f aca="true">NORMINV(RAND(),$O$8,$P$8)</f>
        <v>7.41018484611064</v>
      </c>
      <c r="W10" s="0" t="s">
        <v>52</v>
      </c>
      <c r="X10" s="0" t="n">
        <f aca="false">25-(COUNTIF($R$8:$R$32,"&lt;"&amp;X9)+COUNTIF($R$8:$R$32,"&gt;"&amp;X8))</f>
        <v>17</v>
      </c>
    </row>
    <row r="11" customFormat="false" ht="12.8" hidden="false" customHeight="false" outlineLevel="0" collapsed="false">
      <c r="A11" s="14"/>
      <c r="C11" s="0" t="n">
        <f aca="false">C10+0.1</f>
        <v>-2.7</v>
      </c>
      <c r="D11" s="0" t="n">
        <f aca="false">1/($B$8*SQRT(2*PI())) * EXP(-((C11-$A$8)^2)/(2*$B$8^2))</f>
        <v>0.0104209348144226</v>
      </c>
      <c r="E11" s="0" t="n">
        <f aca="false">NORMDIST(C11,$A$8,$B$8,FALSE())</f>
        <v>0.0104209348144226</v>
      </c>
      <c r="K11" s="14"/>
      <c r="Q11" s="0" t="n">
        <v>4</v>
      </c>
      <c r="R11" s="0" t="n">
        <f aca="true">NORMINV(RAND(),$O$8,$P$8)</f>
        <v>6.34018126008229</v>
      </c>
      <c r="T11" s="11"/>
      <c r="W11" s="0" t="s">
        <v>53</v>
      </c>
      <c r="X11" s="0" t="n">
        <f aca="false">X10/25</f>
        <v>0.68</v>
      </c>
    </row>
    <row r="12" customFormat="false" ht="12.8" hidden="false" customHeight="false" outlineLevel="0" collapsed="false">
      <c r="C12" s="0" t="n">
        <f aca="false">C11+0.1</f>
        <v>-2.6</v>
      </c>
      <c r="D12" s="0" t="n">
        <f aca="false">1/($B$8*SQRT(2*PI())) * EXP(-((C12-$A$8)^2)/(2*$B$8^2))</f>
        <v>0.0135829692336856</v>
      </c>
      <c r="E12" s="0" t="n">
        <f aca="false">NORMDIST(C12,$A$8,$B$8,FALSE())</f>
        <v>0.0135829692336856</v>
      </c>
      <c r="Q12" s="0" t="n">
        <v>5</v>
      </c>
      <c r="R12" s="0" t="n">
        <f aca="true">NORMINV(RAND(),$O$8,$P$8)</f>
        <v>5.3358285706588</v>
      </c>
      <c r="T12" s="11" t="s">
        <v>54</v>
      </c>
      <c r="U12" s="0" t="n">
        <f aca="false">MEDIAN(R8:R32)</f>
        <v>7.44420748588046</v>
      </c>
    </row>
    <row r="13" customFormat="false" ht="12.8" hidden="false" customHeight="false" outlineLevel="0" collapsed="false">
      <c r="C13" s="0" t="n">
        <f aca="false">C12+0.1</f>
        <v>-2.5</v>
      </c>
      <c r="D13" s="0" t="n">
        <f aca="false">1/($B$8*SQRT(2*PI())) * EXP(-((C13-$A$8)^2)/(2*$B$8^2))</f>
        <v>0.0175283004935686</v>
      </c>
      <c r="E13" s="0" t="n">
        <f aca="false">NORMDIST(C13,$A$8,$B$8,FALSE())</f>
        <v>0.0175283004935686</v>
      </c>
      <c r="Q13" s="0" t="n">
        <v>6</v>
      </c>
      <c r="R13" s="0" t="n">
        <f aca="true">NORMINV(RAND(),$O$8,$P$8)</f>
        <v>7.82124637392293</v>
      </c>
      <c r="T13" s="11" t="s">
        <v>55</v>
      </c>
      <c r="U13" s="0" t="n">
        <f aca="false">QUARTILE(R8:R32,1)</f>
        <v>6.89638970362059</v>
      </c>
      <c r="W13" s="6" t="s">
        <v>56</v>
      </c>
      <c r="X13" s="6"/>
    </row>
    <row r="14" customFormat="false" ht="12.8" hidden="false" customHeight="false" outlineLevel="0" collapsed="false">
      <c r="C14" s="0" t="n">
        <f aca="false">C13+0.1</f>
        <v>-2.4</v>
      </c>
      <c r="D14" s="0" t="n">
        <f aca="false">1/($B$8*SQRT(2*PI())) * EXP(-((C14-$A$8)^2)/(2*$B$8^2))</f>
        <v>0.0223945302948429</v>
      </c>
      <c r="E14" s="0" t="n">
        <f aca="false">NORMDIST(C14,$A$8,$B$8,FALSE())</f>
        <v>0.0223945302948429</v>
      </c>
      <c r="Q14" s="0" t="n">
        <v>7</v>
      </c>
      <c r="R14" s="0" t="n">
        <f aca="true">NORMINV(RAND(),$O$8,$P$8)</f>
        <v>7.84746427074456</v>
      </c>
      <c r="T14" s="11" t="s">
        <v>57</v>
      </c>
      <c r="U14" s="0" t="n">
        <f aca="false">QUARTILE(R8:R32,2)</f>
        <v>7.44420748588046</v>
      </c>
      <c r="W14" s="0" t="s">
        <v>58</v>
      </c>
      <c r="X14" s="0" t="n">
        <f aca="false">$U$8+2*$U$9</f>
        <v>9.48076200323088</v>
      </c>
    </row>
    <row r="15" customFormat="false" ht="12.8" hidden="false" customHeight="false" outlineLevel="0" collapsed="false">
      <c r="C15" s="0" t="n">
        <f aca="false">C14+0.1</f>
        <v>-2.3</v>
      </c>
      <c r="D15" s="0" t="n">
        <f aca="false">1/($B$8*SQRT(2*PI())) * EXP(-((C15-$A$8)^2)/(2*$B$8^2))</f>
        <v>0.0283270377416012</v>
      </c>
      <c r="E15" s="0" t="n">
        <f aca="false">NORMDIST(C15,$A$8,$B$8,FALSE())</f>
        <v>0.0283270377416012</v>
      </c>
      <c r="Q15" s="0" t="n">
        <v>8</v>
      </c>
      <c r="R15" s="0" t="n">
        <f aca="true">NORMINV(RAND(),$O$8,$P$8)</f>
        <v>7.00497370702495</v>
      </c>
      <c r="T15" s="11" t="s">
        <v>59</v>
      </c>
      <c r="U15" s="0" t="n">
        <f aca="false">QUARTILE(R8:R32,3)</f>
        <v>7.84995698315635</v>
      </c>
      <c r="W15" s="0" t="s">
        <v>60</v>
      </c>
      <c r="X15" s="0" t="n">
        <f aca="false">$U$8-2*$U$9</f>
        <v>5.47530865810328</v>
      </c>
    </row>
    <row r="16" customFormat="false" ht="12.8" hidden="false" customHeight="false" outlineLevel="0" collapsed="false">
      <c r="C16" s="0" t="n">
        <f aca="false">C15+0.1</f>
        <v>-2.2</v>
      </c>
      <c r="D16" s="0" t="n">
        <f aca="false">1/($B$8*SQRT(2*PI())) * EXP(-((C16-$A$8)^2)/(2*$B$8^2))</f>
        <v>0.0354745928462315</v>
      </c>
      <c r="E16" s="0" t="n">
        <f aca="false">NORMDIST(C16,$A$8,$B$8,FALSE())</f>
        <v>0.0354745928462315</v>
      </c>
      <c r="Q16" s="0" t="n">
        <v>9</v>
      </c>
      <c r="R16" s="0" t="n">
        <f aca="true">NORMINV(RAND(),$O$8,$P$8)</f>
        <v>7.82121997517954</v>
      </c>
      <c r="T16" s="11" t="s">
        <v>61</v>
      </c>
      <c r="U16" s="0" t="n">
        <f aca="false">U15-U13</f>
        <v>0.953567279535762</v>
      </c>
      <c r="W16" s="0" t="s">
        <v>52</v>
      </c>
      <c r="X16" s="0" t="n">
        <f aca="false">25-(COUNTIF($R$8:$R$32,"&lt;"&amp;X15)+COUNTIF($R$8:$R$32,"&gt;"&amp;X14))</f>
        <v>23</v>
      </c>
    </row>
    <row r="17" customFormat="false" ht="12.8" hidden="false" customHeight="false" outlineLevel="0" collapsed="false">
      <c r="C17" s="0" t="n">
        <f aca="false">C16+0.1</f>
        <v>-2.1</v>
      </c>
      <c r="D17" s="0" t="n">
        <f aca="false">1/($B$8*SQRT(2*PI())) * EXP(-((C17-$A$8)^2)/(2*$B$8^2))</f>
        <v>0.0439835959804273</v>
      </c>
      <c r="E17" s="0" t="n">
        <f aca="false">NORMDIST(C17,$A$8,$B$8,FALSE())</f>
        <v>0.0439835959804273</v>
      </c>
      <c r="Q17" s="0" t="n">
        <v>10</v>
      </c>
      <c r="R17" s="0" t="n">
        <f aca="true">NORMINV(RAND(),$O$8,$P$8)</f>
        <v>7.37778891021247</v>
      </c>
      <c r="T17" s="11" t="s">
        <v>62</v>
      </c>
      <c r="U17" s="0" t="n">
        <f aca="false">U13-U16</f>
        <v>5.94282242408482</v>
      </c>
      <c r="W17" s="0" t="s">
        <v>53</v>
      </c>
      <c r="X17" s="0" t="n">
        <f aca="false">X16/25</f>
        <v>0.92</v>
      </c>
    </row>
    <row r="18" customFormat="false" ht="12.8" hidden="false" customHeight="false" outlineLevel="0" collapsed="false">
      <c r="C18" s="0" t="n">
        <f aca="false">C17+0.1</f>
        <v>-2</v>
      </c>
      <c r="D18" s="0" t="n">
        <f aca="false">1/($B$8*SQRT(2*PI())) * EXP(-((C18-$A$8)^2)/(2*$B$8^2))</f>
        <v>0.0539909665131881</v>
      </c>
      <c r="E18" s="0" t="n">
        <f aca="false">NORMDIST(C18,$A$8,$B$8,FALSE())</f>
        <v>0.0539909665131881</v>
      </c>
      <c r="Q18" s="0" t="n">
        <v>11</v>
      </c>
      <c r="R18" s="0" t="n">
        <f aca="true">NORMINV(RAND(),$O$8,$P$8)</f>
        <v>8.00399872503556</v>
      </c>
      <c r="T18" s="11" t="s">
        <v>63</v>
      </c>
      <c r="U18" s="0" t="n">
        <f aca="false">U15+U16</f>
        <v>8.80352426269211</v>
      </c>
    </row>
    <row r="19" customFormat="false" ht="12.8" hidden="false" customHeight="false" outlineLevel="0" collapsed="false">
      <c r="C19" s="0" t="n">
        <f aca="false">C18+0.1</f>
        <v>-1.9</v>
      </c>
      <c r="D19" s="0" t="n">
        <f aca="false">1/($B$8*SQRT(2*PI())) * EXP(-((C19-$A$8)^2)/(2*$B$8^2))</f>
        <v>0.0656158147746767</v>
      </c>
      <c r="E19" s="0" t="n">
        <f aca="false">NORMDIST(C19,$A$8,$B$8,FALSE())</f>
        <v>0.0656158147746767</v>
      </c>
      <c r="Q19" s="0" t="n">
        <v>12</v>
      </c>
      <c r="R19" s="0" t="n">
        <f aca="true">NORMINV(RAND(),$O$8,$P$8)</f>
        <v>6.25728481007931</v>
      </c>
      <c r="T19" s="11" t="s">
        <v>64</v>
      </c>
      <c r="U19" s="0" t="n">
        <f aca="false">COUNTIF(R8:R32,"&lt;"&amp;U17)+COUNTIF(R8:R32,"&gt;"&amp;U18)</f>
        <v>3</v>
      </c>
      <c r="W19" s="6" t="s">
        <v>65</v>
      </c>
      <c r="X19" s="6"/>
    </row>
    <row r="20" customFormat="false" ht="12.8" hidden="false" customHeight="false" outlineLevel="0" collapsed="false">
      <c r="C20" s="0" t="n">
        <f aca="false">C19+0.1</f>
        <v>-1.8</v>
      </c>
      <c r="D20" s="0" t="n">
        <f aca="false">1/($B$8*SQRT(2*PI())) * EXP(-((C20-$A$8)^2)/(2*$B$8^2))</f>
        <v>0.0789501583008943</v>
      </c>
      <c r="E20" s="0" t="n">
        <f aca="false">NORMDIST(C20,$A$8,$B$8,FALSE())</f>
        <v>0.0789501583008943</v>
      </c>
      <c r="Q20" s="0" t="n">
        <v>13</v>
      </c>
      <c r="R20" s="0" t="n">
        <f aca="true">NORMINV(RAND(),$O$8,$P$8)</f>
        <v>6.21936875004192</v>
      </c>
      <c r="W20" s="0" t="s">
        <v>66</v>
      </c>
      <c r="X20" s="0" t="n">
        <f aca="false">$U$8+3*$U$9</f>
        <v>10.4821253395128</v>
      </c>
    </row>
    <row r="21" customFormat="false" ht="12.8" hidden="false" customHeight="false" outlineLevel="0" collapsed="false">
      <c r="C21" s="0" t="n">
        <f aca="false">C20+0.1</f>
        <v>-1.7</v>
      </c>
      <c r="D21" s="0" t="n">
        <f aca="false">1/($B$8*SQRT(2*PI())) * EXP(-((C21-$A$8)^2)/(2*$B$8^2))</f>
        <v>0.0940490773768871</v>
      </c>
      <c r="E21" s="0" t="n">
        <f aca="false">NORMDIST(C21,$A$8,$B$8,FALSE())</f>
        <v>0.0940490773768871</v>
      </c>
      <c r="Q21" s="0" t="n">
        <v>14</v>
      </c>
      <c r="R21" s="0" t="n">
        <f aca="true">NORMINV(RAND(),$O$8,$P$8)</f>
        <v>8.23989051574614</v>
      </c>
      <c r="W21" s="0" t="s">
        <v>67</v>
      </c>
      <c r="X21" s="0" t="n">
        <f aca="false">$U$8-3*$U$9</f>
        <v>4.47394532182138</v>
      </c>
    </row>
    <row r="22" customFormat="false" ht="12.8" hidden="false" customHeight="false" outlineLevel="0" collapsed="false">
      <c r="C22" s="0" t="n">
        <f aca="false">C21+0.1</f>
        <v>-1.6</v>
      </c>
      <c r="D22" s="0" t="n">
        <f aca="false">1/($B$8*SQRT(2*PI())) * EXP(-((C22-$A$8)^2)/(2*$B$8^2))</f>
        <v>0.110920834679456</v>
      </c>
      <c r="E22" s="0" t="n">
        <f aca="false">NORMDIST(C22,$A$8,$B$8,FALSE())</f>
        <v>0.110920834679456</v>
      </c>
      <c r="Q22" s="0" t="n">
        <v>15</v>
      </c>
      <c r="R22" s="0" t="n">
        <f aca="true">NORMINV(RAND(),$O$8,$P$8)</f>
        <v>6.59204381767128</v>
      </c>
      <c r="W22" s="0" t="s">
        <v>52</v>
      </c>
      <c r="X22" s="0" t="n">
        <f aca="false">25-(COUNTIF($R$8:$R$32,"&lt;"&amp;X21)+COUNTIF($R$8:$R$32,"&gt;"&amp;X20))</f>
        <v>25</v>
      </c>
    </row>
    <row r="23" customFormat="false" ht="12.8" hidden="false" customHeight="false" outlineLevel="0" collapsed="false">
      <c r="C23" s="0" t="n">
        <f aca="false">C22+0.1</f>
        <v>-1.5</v>
      </c>
      <c r="D23" s="0" t="n">
        <f aca="false">1/($B$8*SQRT(2*PI())) * EXP(-((C23-$A$8)^2)/(2*$B$8^2))</f>
        <v>0.129517595665892</v>
      </c>
      <c r="E23" s="0" t="n">
        <f aca="false">NORMDIST(C23,$A$8,$B$8,FALSE())</f>
        <v>0.129517595665892</v>
      </c>
      <c r="Q23" s="0" t="n">
        <v>16</v>
      </c>
      <c r="R23" s="0" t="n">
        <f aca="true">NORMINV(RAND(),$O$8,$P$8)</f>
        <v>7.84995698315635</v>
      </c>
      <c r="W23" s="0" t="s">
        <v>53</v>
      </c>
      <c r="X23" s="0" t="n">
        <f aca="false">X22/25</f>
        <v>1</v>
      </c>
    </row>
    <row r="24" customFormat="false" ht="12.8" hidden="false" customHeight="false" outlineLevel="0" collapsed="false">
      <c r="C24" s="0" t="n">
        <f aca="false">C23+0.1</f>
        <v>-1.4</v>
      </c>
      <c r="D24" s="0" t="n">
        <f aca="false">1/($B$8*SQRT(2*PI())) * EXP(-((C24-$A$8)^2)/(2*$B$8^2))</f>
        <v>0.149727465635745</v>
      </c>
      <c r="E24" s="0" t="n">
        <f aca="false">NORMDIST(C24,$A$8,$B$8,FALSE())</f>
        <v>0.149727465635745</v>
      </c>
      <c r="Q24" s="0" t="n">
        <v>17</v>
      </c>
      <c r="R24" s="0" t="n">
        <f aca="true">NORMINV(RAND(),$O$8,$P$8)</f>
        <v>7.53408431376765</v>
      </c>
    </row>
    <row r="25" customFormat="false" ht="12.8" hidden="false" customHeight="false" outlineLevel="0" collapsed="false">
      <c r="C25" s="0" t="n">
        <f aca="false">C24+0.1</f>
        <v>-1.3</v>
      </c>
      <c r="D25" s="0" t="n">
        <f aca="false">1/($B$8*SQRT(2*PI())) * EXP(-((C25-$A$8)^2)/(2*$B$8^2))</f>
        <v>0.171368592047808</v>
      </c>
      <c r="E25" s="0" t="n">
        <f aca="false">NORMDIST(C25,$A$8,$B$8,FALSE())</f>
        <v>0.171368592047808</v>
      </c>
      <c r="Q25" s="0" t="n">
        <v>18</v>
      </c>
      <c r="R25" s="0" t="n">
        <f aca="true">NORMINV(RAND(),$O$8,$P$8)</f>
        <v>7.81285915323479</v>
      </c>
    </row>
    <row r="26" customFormat="false" ht="12.8" hidden="false" customHeight="false" outlineLevel="0" collapsed="false">
      <c r="C26" s="0" t="n">
        <f aca="false">C25+0.1</f>
        <v>-1.2</v>
      </c>
      <c r="D26" s="0" t="n">
        <f aca="false">1/($B$8*SQRT(2*PI())) * EXP(-((C26-$A$8)^2)/(2*$B$8^2))</f>
        <v>0.194186054983213</v>
      </c>
      <c r="E26" s="0" t="n">
        <f aca="false">NORMDIST(C26,$A$8,$B$8,FALSE())</f>
        <v>0.194186054983213</v>
      </c>
      <c r="Q26" s="0" t="n">
        <v>19</v>
      </c>
      <c r="R26" s="0" t="n">
        <f aca="true">NORMINV(RAND(),$O$8,$P$8)</f>
        <v>7.44420748588046</v>
      </c>
    </row>
    <row r="27" customFormat="false" ht="12.8" hidden="false" customHeight="false" outlineLevel="0" collapsed="false">
      <c r="C27" s="0" t="n">
        <f aca="false">C26+0.1</f>
        <v>-1.1</v>
      </c>
      <c r="D27" s="0" t="n">
        <f aca="false">1/($B$8*SQRT(2*PI())) * EXP(-((C27-$A$8)^2)/(2*$B$8^2))</f>
        <v>0.217852177032551</v>
      </c>
      <c r="E27" s="0" t="n">
        <f aca="false">NORMDIST(C27,$A$8,$B$8,FALSE())</f>
        <v>0.217852177032551</v>
      </c>
      <c r="Q27" s="0" t="n">
        <v>20</v>
      </c>
      <c r="R27" s="0" t="n">
        <f aca="true">NORMINV(RAND(),$O$8,$P$8)</f>
        <v>7.0051490863227</v>
      </c>
    </row>
    <row r="28" customFormat="false" ht="12.8" hidden="false" customHeight="false" outlineLevel="0" collapsed="false">
      <c r="C28" s="0" t="n">
        <f aca="false">C27+0.1</f>
        <v>-0.999999999999998</v>
      </c>
      <c r="D28" s="0" t="n">
        <f aca="false">1/($B$8*SQRT(2*PI())) * EXP(-((C28-$A$8)^2)/(2*$B$8^2))</f>
        <v>0.241970724519144</v>
      </c>
      <c r="E28" s="0" t="n">
        <f aca="false">NORMDIST(C28,$A$8,$B$8,FALSE())</f>
        <v>0.241970724519144</v>
      </c>
      <c r="Q28" s="0" t="n">
        <v>21</v>
      </c>
      <c r="R28" s="0" t="n">
        <f aca="true">NORMINV(RAND(),$O$8,$P$8)</f>
        <v>8.76705762192124</v>
      </c>
    </row>
    <row r="29" customFormat="false" ht="12.8" hidden="false" customHeight="false" outlineLevel="0" collapsed="false">
      <c r="C29" s="0" t="n">
        <f aca="false">C28+0.1</f>
        <v>-0.899999999999998</v>
      </c>
      <c r="D29" s="0" t="n">
        <f aca="false">1/($B$8*SQRT(2*PI())) * EXP(-((C29-$A$8)^2)/(2*$B$8^2))</f>
        <v>0.266085249898755</v>
      </c>
      <c r="E29" s="0" t="n">
        <f aca="false">NORMDIST(C29,$A$8,$B$8,FALSE())</f>
        <v>0.266085249898755</v>
      </c>
      <c r="Q29" s="0" t="n">
        <v>22</v>
      </c>
      <c r="R29" s="0" t="n">
        <f aca="true">NORMINV(RAND(),$O$8,$P$8)</f>
        <v>6.89638970362059</v>
      </c>
    </row>
    <row r="30" customFormat="false" ht="12.8" hidden="false" customHeight="false" outlineLevel="0" collapsed="false">
      <c r="C30" s="0" t="n">
        <f aca="false">C29+0.1</f>
        <v>-0.799999999999998</v>
      </c>
      <c r="D30" s="0" t="n">
        <f aca="false">1/($B$8*SQRT(2*PI())) * EXP(-((C30-$A$8)^2)/(2*$B$8^2))</f>
        <v>0.289691552761483</v>
      </c>
      <c r="E30" s="0" t="n">
        <f aca="false">NORMDIST(C30,$A$8,$B$8,FALSE())</f>
        <v>0.289691552761483</v>
      </c>
      <c r="Q30" s="0" t="n">
        <v>23</v>
      </c>
      <c r="R30" s="0" t="n">
        <f aca="true">NORMINV(RAND(),$O$8,$P$8)</f>
        <v>8.97247838928398</v>
      </c>
    </row>
    <row r="31" customFormat="false" ht="12.8" hidden="false" customHeight="false" outlineLevel="0" collapsed="false">
      <c r="C31" s="0" t="n">
        <f aca="false">C30+0.1</f>
        <v>-0.699999999999998</v>
      </c>
      <c r="D31" s="0" t="n">
        <f aca="false">1/($B$8*SQRT(2*PI())) * EXP(-((C31-$A$8)^2)/(2*$B$8^2))</f>
        <v>0.312253933366762</v>
      </c>
      <c r="E31" s="0" t="n">
        <f aca="false">NORMDIST(C31,$A$8,$B$8,FALSE())</f>
        <v>0.312253933366762</v>
      </c>
      <c r="Q31" s="0" t="n">
        <v>24</v>
      </c>
      <c r="R31" s="0" t="n">
        <f aca="true">NORMINV(RAND(),$O$8,$P$8)</f>
        <v>6.7792974677438</v>
      </c>
    </row>
    <row r="32" customFormat="false" ht="12.8" hidden="false" customHeight="false" outlineLevel="0" collapsed="false">
      <c r="C32" s="0" t="n">
        <f aca="false">C31+0.1</f>
        <v>-0.599999999999998</v>
      </c>
      <c r="D32" s="0" t="n">
        <f aca="false">1/($B$8*SQRT(2*PI())) * EXP(-((C32-$A$8)^2)/(2*$B$8^2))</f>
        <v>0.3332246028918</v>
      </c>
      <c r="E32" s="0" t="n">
        <f aca="false">NORMDIST(C32,$A$8,$B$8,FALSE())</f>
        <v>0.3332246028918</v>
      </c>
      <c r="Q32" s="0" t="n">
        <v>25</v>
      </c>
      <c r="R32" s="0" t="n">
        <f aca="true">NORMINV(RAND(),$O$8,$P$8)</f>
        <v>7.0078823981924</v>
      </c>
    </row>
    <row r="33" customFormat="false" ht="12.8" hidden="false" customHeight="false" outlineLevel="0" collapsed="false">
      <c r="C33" s="0" t="n">
        <f aca="false">C32+0.1</f>
        <v>-0.499999999999998</v>
      </c>
      <c r="D33" s="0" t="n">
        <f aca="false">1/($B$8*SQRT(2*PI())) * EXP(-((C33-$A$8)^2)/(2*$B$8^2))</f>
        <v>0.3520653267643</v>
      </c>
      <c r="E33" s="0" t="n">
        <f aca="false">NORMDIST(C33,$A$8,$B$8,FALSE())</f>
        <v>0.3520653267643</v>
      </c>
    </row>
    <row r="34" customFormat="false" ht="12.8" hidden="false" customHeight="false" outlineLevel="0" collapsed="false">
      <c r="C34" s="0" t="n">
        <f aca="false">C33+0.1</f>
        <v>-0.399999999999998</v>
      </c>
      <c r="D34" s="0" t="n">
        <f aca="false">1/($B$8*SQRT(2*PI())) * EXP(-((C34-$A$8)^2)/(2*$B$8^2))</f>
        <v>0.368270140303324</v>
      </c>
      <c r="E34" s="0" t="n">
        <f aca="false">NORMDIST(C34,$A$8,$B$8,FALSE())</f>
        <v>0.368270140303324</v>
      </c>
    </row>
    <row r="35" customFormat="false" ht="12.8" hidden="false" customHeight="false" outlineLevel="0" collapsed="false">
      <c r="C35" s="0" t="n">
        <f aca="false">C34+0.1</f>
        <v>-0.299999999999998</v>
      </c>
      <c r="D35" s="0" t="n">
        <f aca="false">1/($B$8*SQRT(2*PI())) * EXP(-((C35-$A$8)^2)/(2*$B$8^2))</f>
        <v>0.381387815460524</v>
      </c>
      <c r="E35" s="0" t="n">
        <f aca="false">NORMDIST(C35,$A$8,$B$8,FALSE())</f>
        <v>0.381387815460524</v>
      </c>
    </row>
    <row r="36" customFormat="false" ht="12.8" hidden="false" customHeight="false" outlineLevel="0" collapsed="false">
      <c r="C36" s="0" t="n">
        <f aca="false">C35+0.1</f>
        <v>-0.199999999999998</v>
      </c>
      <c r="D36" s="0" t="n">
        <f aca="false">1/($B$8*SQRT(2*PI())) * EXP(-((C36-$A$8)^2)/(2*$B$8^2))</f>
        <v>0.391042693975456</v>
      </c>
      <c r="E36" s="0" t="n">
        <f aca="false">NORMDIST(C36,$A$8,$B$8,FALSE())</f>
        <v>0.391042693975456</v>
      </c>
    </row>
    <row r="37" customFormat="false" ht="12.8" hidden="false" customHeight="false" outlineLevel="0" collapsed="false">
      <c r="C37" s="0" t="n">
        <f aca="false">C36+0.1</f>
        <v>-0.0999999999999985</v>
      </c>
      <c r="D37" s="0" t="n">
        <f aca="false">1/($B$8*SQRT(2*PI())) * EXP(-((C37-$A$8)^2)/(2*$B$8^2))</f>
        <v>0.396952547477012</v>
      </c>
      <c r="E37" s="0" t="n">
        <f aca="false">NORMDIST(C37,$A$8,$B$8,FALSE())</f>
        <v>0.396952547477012</v>
      </c>
    </row>
    <row r="38" customFormat="false" ht="12.8" hidden="false" customHeight="false" outlineLevel="0" collapsed="false">
      <c r="C38" s="0" t="n">
        <f aca="false">C37+0.1</f>
        <v>1.52655665885959E-015</v>
      </c>
      <c r="D38" s="0" t="n">
        <f aca="false">1/($B$8*SQRT(2*PI())) * EXP(-((C38-$A$8)^2)/(2*$B$8^2))</f>
        <v>0.398942280401433</v>
      </c>
      <c r="E38" s="0" t="n">
        <f aca="false">NORMDIST(C38,$A$8,$B$8,FALSE())</f>
        <v>0.398942280401433</v>
      </c>
    </row>
    <row r="39" customFormat="false" ht="12.8" hidden="false" customHeight="false" outlineLevel="0" collapsed="false">
      <c r="C39" s="0" t="n">
        <f aca="false">C38+0.1</f>
        <v>0.100000000000002</v>
      </c>
      <c r="D39" s="0" t="n">
        <f aca="false">1/($B$8*SQRT(2*PI())) * EXP(-((C39-$A$8)^2)/(2*$B$8^2))</f>
        <v>0.396952547477012</v>
      </c>
      <c r="E39" s="0" t="n">
        <f aca="false">NORMDIST(C39,$A$8,$B$8,FALSE())</f>
        <v>0.396952547477012</v>
      </c>
    </row>
    <row r="40" customFormat="false" ht="12.8" hidden="false" customHeight="false" outlineLevel="0" collapsed="false">
      <c r="C40" s="0" t="n">
        <f aca="false">C39+0.1</f>
        <v>0.200000000000001</v>
      </c>
      <c r="D40" s="0" t="n">
        <f aca="false">1/($B$8*SQRT(2*PI())) * EXP(-((C40-$A$8)^2)/(2*$B$8^2))</f>
        <v>0.391042693975456</v>
      </c>
      <c r="E40" s="0" t="n">
        <f aca="false">NORMDIST(C40,$A$8,$B$8,FALSE())</f>
        <v>0.391042693975456</v>
      </c>
    </row>
    <row r="41" customFormat="false" ht="12.8" hidden="false" customHeight="false" outlineLevel="0" collapsed="false">
      <c r="C41" s="0" t="n">
        <f aca="false">C40+0.1</f>
        <v>0.300000000000001</v>
      </c>
      <c r="D41" s="0" t="n">
        <f aca="false">1/($B$8*SQRT(2*PI())) * EXP(-((C41-$A$8)^2)/(2*$B$8^2))</f>
        <v>0.381387815460524</v>
      </c>
      <c r="E41" s="0" t="n">
        <f aca="false">NORMDIST(C41,$A$8,$B$8,FALSE())</f>
        <v>0.381387815460524</v>
      </c>
    </row>
    <row r="42" customFormat="false" ht="12.8" hidden="false" customHeight="false" outlineLevel="0" collapsed="false">
      <c r="C42" s="0" t="n">
        <f aca="false">C41+0.1</f>
        <v>0.400000000000002</v>
      </c>
      <c r="D42" s="0" t="n">
        <f aca="false">1/($B$8*SQRT(2*PI())) * EXP(-((C42-$A$8)^2)/(2*$B$8^2))</f>
        <v>0.368270140303323</v>
      </c>
      <c r="E42" s="0" t="n">
        <f aca="false">NORMDIST(C42,$A$8,$B$8,FALSE())</f>
        <v>0.368270140303323</v>
      </c>
    </row>
    <row r="43" customFormat="false" ht="12.8" hidden="false" customHeight="false" outlineLevel="0" collapsed="false">
      <c r="C43" s="0" t="n">
        <f aca="false">C42+0.1</f>
        <v>0.500000000000002</v>
      </c>
      <c r="D43" s="0" t="n">
        <f aca="false">1/($B$8*SQRT(2*PI())) * EXP(-((C43-$A$8)^2)/(2*$B$8^2))</f>
        <v>0.352065326764299</v>
      </c>
      <c r="E43" s="0" t="n">
        <f aca="false">NORMDIST(C43,$A$8,$B$8,FALSE())</f>
        <v>0.352065326764299</v>
      </c>
    </row>
    <row r="44" customFormat="false" ht="12.8" hidden="false" customHeight="false" outlineLevel="0" collapsed="false">
      <c r="C44" s="0" t="n">
        <f aca="false">C43+0.1</f>
        <v>0.600000000000002</v>
      </c>
      <c r="D44" s="0" t="n">
        <f aca="false">1/($B$8*SQRT(2*PI())) * EXP(-((C44-$A$8)^2)/(2*$B$8^2))</f>
        <v>0.333224602891799</v>
      </c>
      <c r="E44" s="0" t="n">
        <f aca="false">NORMDIST(C44,$A$8,$B$8,FALSE())</f>
        <v>0.333224602891799</v>
      </c>
    </row>
    <row r="45" customFormat="false" ht="12.8" hidden="false" customHeight="false" outlineLevel="0" collapsed="false">
      <c r="C45" s="0" t="n">
        <f aca="false">C44+0.1</f>
        <v>0.700000000000002</v>
      </c>
      <c r="D45" s="0" t="n">
        <f aca="false">1/($B$8*SQRT(2*PI())) * EXP(-((C45-$A$8)^2)/(2*$B$8^2))</f>
        <v>0.312253933366761</v>
      </c>
      <c r="E45" s="0" t="n">
        <f aca="false">NORMDIST(C45,$A$8,$B$8,FALSE())</f>
        <v>0.312253933366761</v>
      </c>
    </row>
    <row r="46" customFormat="false" ht="12.8" hidden="false" customHeight="false" outlineLevel="0" collapsed="false">
      <c r="C46" s="0" t="n">
        <f aca="false">C45+0.1</f>
        <v>0.800000000000001</v>
      </c>
      <c r="D46" s="0" t="n">
        <f aca="false">1/($B$8*SQRT(2*PI())) * EXP(-((C46-$A$8)^2)/(2*$B$8^2))</f>
        <v>0.289691552761482</v>
      </c>
      <c r="E46" s="0" t="n">
        <f aca="false">NORMDIST(C46,$A$8,$B$8,FALSE())</f>
        <v>0.289691552761482</v>
      </c>
    </row>
    <row r="47" customFormat="false" ht="12.8" hidden="false" customHeight="false" outlineLevel="0" collapsed="false">
      <c r="C47" s="0" t="n">
        <f aca="false">C46+0.1</f>
        <v>0.900000000000001</v>
      </c>
      <c r="D47" s="0" t="n">
        <f aca="false">1/($B$8*SQRT(2*PI())) * EXP(-((C47-$A$8)^2)/(2*$B$8^2))</f>
        <v>0.266085249898754</v>
      </c>
      <c r="E47" s="0" t="n">
        <f aca="false">NORMDIST(C47,$A$8,$B$8,FALSE())</f>
        <v>0.266085249898754</v>
      </c>
    </row>
    <row r="48" customFormat="false" ht="12.8" hidden="false" customHeight="false" outlineLevel="0" collapsed="false">
      <c r="C48" s="0" t="n">
        <f aca="false">C47+0.1</f>
        <v>1</v>
      </c>
      <c r="D48" s="0" t="n">
        <f aca="false">1/($B$8*SQRT(2*PI())) * EXP(-((C48-$A$8)^2)/(2*$B$8^2))</f>
        <v>0.241970724519143</v>
      </c>
      <c r="E48" s="0" t="n">
        <f aca="false">NORMDIST(C48,$A$8,$B$8,FALSE())</f>
        <v>0.241970724519143</v>
      </c>
    </row>
    <row r="49" customFormat="false" ht="12.8" hidden="false" customHeight="false" outlineLevel="0" collapsed="false">
      <c r="C49" s="0" t="n">
        <f aca="false">C48+0.1</f>
        <v>1.1</v>
      </c>
      <c r="D49" s="0" t="n">
        <f aca="false">1/($B$8*SQRT(2*PI())) * EXP(-((C49-$A$8)^2)/(2*$B$8^2))</f>
        <v>0.21785217703255</v>
      </c>
      <c r="E49" s="0" t="n">
        <f aca="false">NORMDIST(C49,$A$8,$B$8,FALSE())</f>
        <v>0.21785217703255</v>
      </c>
    </row>
    <row r="50" customFormat="false" ht="12.8" hidden="false" customHeight="false" outlineLevel="0" collapsed="false">
      <c r="C50" s="0" t="n">
        <f aca="false">C49+0.1</f>
        <v>1.2</v>
      </c>
      <c r="D50" s="0" t="n">
        <f aca="false">1/($B$8*SQRT(2*PI())) * EXP(-((C50-$A$8)^2)/(2*$B$8^2))</f>
        <v>0.194186054983213</v>
      </c>
      <c r="E50" s="0" t="n">
        <f aca="false">NORMDIST(C50,$A$8,$B$8,FALSE())</f>
        <v>0.194186054983213</v>
      </c>
    </row>
    <row r="51" customFormat="false" ht="12.8" hidden="false" customHeight="false" outlineLevel="0" collapsed="false">
      <c r="C51" s="0" t="n">
        <f aca="false">C50+0.1</f>
        <v>1.3</v>
      </c>
      <c r="D51" s="0" t="n">
        <f aca="false">1/($B$8*SQRT(2*PI())) * EXP(-((C51-$A$8)^2)/(2*$B$8^2))</f>
        <v>0.171368592047807</v>
      </c>
      <c r="E51" s="0" t="n">
        <f aca="false">NORMDIST(C51,$A$8,$B$8,FALSE())</f>
        <v>0.171368592047807</v>
      </c>
    </row>
    <row r="52" customFormat="false" ht="12.8" hidden="false" customHeight="false" outlineLevel="0" collapsed="false">
      <c r="C52" s="0" t="n">
        <f aca="false">C51+0.1</f>
        <v>1.4</v>
      </c>
      <c r="D52" s="0" t="n">
        <f aca="false">1/($B$8*SQRT(2*PI())) * EXP(-((C52-$A$8)^2)/(2*$B$8^2))</f>
        <v>0.149727465635744</v>
      </c>
      <c r="E52" s="0" t="n">
        <f aca="false">NORMDIST(C52,$A$8,$B$8,FALSE())</f>
        <v>0.149727465635744</v>
      </c>
    </row>
    <row r="53" customFormat="false" ht="12.8" hidden="false" customHeight="false" outlineLevel="0" collapsed="false">
      <c r="C53" s="0" t="n">
        <f aca="false">C52+0.1</f>
        <v>1.5</v>
      </c>
      <c r="D53" s="0" t="n">
        <f aca="false">1/($B$8*SQRT(2*PI())) * EXP(-((C53-$A$8)^2)/(2*$B$8^2))</f>
        <v>0.129517595665891</v>
      </c>
      <c r="E53" s="0" t="n">
        <f aca="false">NORMDIST(C53,$A$8,$B$8,FALSE())</f>
        <v>0.129517595665891</v>
      </c>
    </row>
    <row r="54" customFormat="false" ht="12.8" hidden="false" customHeight="false" outlineLevel="0" collapsed="false">
      <c r="C54" s="0" t="n">
        <f aca="false">C53+0.1</f>
        <v>1.6</v>
      </c>
      <c r="D54" s="0" t="n">
        <f aca="false">1/($B$8*SQRT(2*PI())) * EXP(-((C54-$A$8)^2)/(2*$B$8^2))</f>
        <v>0.110920834679455</v>
      </c>
      <c r="E54" s="0" t="n">
        <f aca="false">NORMDIST(C54,$A$8,$B$8,FALSE())</f>
        <v>0.110920834679455</v>
      </c>
    </row>
    <row r="55" customFormat="false" ht="12.8" hidden="false" customHeight="false" outlineLevel="0" collapsed="false">
      <c r="C55" s="0" t="n">
        <f aca="false">C54+0.1</f>
        <v>1.7</v>
      </c>
      <c r="D55" s="0" t="n">
        <f aca="false">1/($B$8*SQRT(2*PI())) * EXP(-((C55-$A$8)^2)/(2*$B$8^2))</f>
        <v>0.0940490773768866</v>
      </c>
      <c r="E55" s="0" t="n">
        <f aca="false">NORMDIST(C55,$A$8,$B$8,FALSE())</f>
        <v>0.0940490773768866</v>
      </c>
    </row>
    <row r="56" customFormat="false" ht="12.8" hidden="false" customHeight="false" outlineLevel="0" collapsed="false">
      <c r="C56" s="0" t="n">
        <f aca="false">C55+0.1</f>
        <v>1.8</v>
      </c>
      <c r="D56" s="0" t="n">
        <f aca="false">1/($B$8*SQRT(2*PI())) * EXP(-((C56-$A$8)^2)/(2*$B$8^2))</f>
        <v>0.0789501583008939</v>
      </c>
      <c r="E56" s="0" t="n">
        <f aca="false">NORMDIST(C56,$A$8,$B$8,FALSE())</f>
        <v>0.0789501583008939</v>
      </c>
    </row>
    <row r="57" customFormat="false" ht="12.8" hidden="false" customHeight="false" outlineLevel="0" collapsed="false">
      <c r="C57" s="0" t="n">
        <f aca="false">C56+0.1</f>
        <v>1.9</v>
      </c>
      <c r="D57" s="0" t="n">
        <f aca="false">1/($B$8*SQRT(2*PI())) * EXP(-((C57-$A$8)^2)/(2*$B$8^2))</f>
        <v>0.0656158147746763</v>
      </c>
      <c r="E57" s="0" t="n">
        <f aca="false">NORMDIST(C57,$A$8,$B$8,FALSE())</f>
        <v>0.0656158147746763</v>
      </c>
    </row>
    <row r="58" customFormat="false" ht="12.8" hidden="false" customHeight="false" outlineLevel="0" collapsed="false">
      <c r="C58" s="0" t="n">
        <f aca="false">C57+0.1</f>
        <v>2</v>
      </c>
      <c r="D58" s="0" t="n">
        <f aca="false">1/($B$8*SQRT(2*PI())) * EXP(-((C58-$A$8)^2)/(2*$B$8^2))</f>
        <v>0.0539909665131878</v>
      </c>
      <c r="E58" s="0" t="n">
        <f aca="false">NORMDIST(C58,$A$8,$B$8,FALSE())</f>
        <v>0.0539909665131878</v>
      </c>
    </row>
    <row r="59" customFormat="false" ht="12.8" hidden="false" customHeight="false" outlineLevel="0" collapsed="false">
      <c r="C59" s="0" t="n">
        <f aca="false">C58+0.1</f>
        <v>2.1</v>
      </c>
      <c r="D59" s="0" t="n">
        <f aca="false">1/($B$8*SQRT(2*PI())) * EXP(-((C59-$A$8)^2)/(2*$B$8^2))</f>
        <v>0.043983595980427</v>
      </c>
      <c r="E59" s="0" t="n">
        <f aca="false">NORMDIST(C59,$A$8,$B$8,FALSE())</f>
        <v>0.043983595980427</v>
      </c>
    </row>
    <row r="60" customFormat="false" ht="12.8" hidden="false" customHeight="false" outlineLevel="0" collapsed="false">
      <c r="C60" s="0" t="n">
        <f aca="false">C59+0.1</f>
        <v>2.2</v>
      </c>
      <c r="D60" s="0" t="n">
        <f aca="false">1/($B$8*SQRT(2*PI())) * EXP(-((C60-$A$8)^2)/(2*$B$8^2))</f>
        <v>0.0354745928462312</v>
      </c>
      <c r="E60" s="0" t="n">
        <f aca="false">NORMDIST(C60,$A$8,$B$8,FALSE())</f>
        <v>0.0354745928462312</v>
      </c>
    </row>
    <row r="61" customFormat="false" ht="12.8" hidden="false" customHeight="false" outlineLevel="0" collapsed="false">
      <c r="C61" s="0" t="n">
        <f aca="false">C60+0.1</f>
        <v>2.3</v>
      </c>
      <c r="D61" s="0" t="n">
        <f aca="false">1/($B$8*SQRT(2*PI())) * EXP(-((C61-$A$8)^2)/(2*$B$8^2))</f>
        <v>0.028327037741601</v>
      </c>
      <c r="E61" s="0" t="n">
        <f aca="false">NORMDIST(C61,$A$8,$B$8,FALSE())</f>
        <v>0.028327037741601</v>
      </c>
    </row>
    <row r="62" customFormat="false" ht="12.8" hidden="false" customHeight="false" outlineLevel="0" collapsed="false">
      <c r="C62" s="0" t="n">
        <f aca="false">C61+0.1</f>
        <v>2.4</v>
      </c>
      <c r="D62" s="0" t="n">
        <f aca="false">1/($B$8*SQRT(2*PI())) * EXP(-((C62-$A$8)^2)/(2*$B$8^2))</f>
        <v>0.0223945302948428</v>
      </c>
      <c r="E62" s="0" t="n">
        <f aca="false">NORMDIST(C62,$A$8,$B$8,FALSE())</f>
        <v>0.0223945302948428</v>
      </c>
    </row>
    <row r="63" customFormat="false" ht="12.8" hidden="false" customHeight="false" outlineLevel="0" collapsed="false">
      <c r="C63" s="0" t="n">
        <f aca="false">C62+0.1</f>
        <v>2.5</v>
      </c>
      <c r="D63" s="0" t="n">
        <f aca="false">1/($B$8*SQRT(2*PI())) * EXP(-((C63-$A$8)^2)/(2*$B$8^2))</f>
        <v>0.0175283004935684</v>
      </c>
      <c r="E63" s="0" t="n">
        <f aca="false">NORMDIST(C63,$A$8,$B$8,FALSE())</f>
        <v>0.0175283004935684</v>
      </c>
    </row>
    <row r="64" customFormat="false" ht="12.8" hidden="false" customHeight="false" outlineLevel="0" collapsed="false">
      <c r="C64" s="0" t="n">
        <f aca="false">C63+0.1</f>
        <v>2.6</v>
      </c>
      <c r="D64" s="0" t="n">
        <f aca="false">1/($B$8*SQRT(2*PI())) * EXP(-((C64-$A$8)^2)/(2*$B$8^2))</f>
        <v>0.0135829692336855</v>
      </c>
      <c r="E64" s="0" t="n">
        <f aca="false">NORMDIST(C64,$A$8,$B$8,FALSE())</f>
        <v>0.0135829692336855</v>
      </c>
    </row>
    <row r="65" customFormat="false" ht="12.8" hidden="false" customHeight="false" outlineLevel="0" collapsed="false">
      <c r="C65" s="0" t="n">
        <f aca="false">C64+0.1</f>
        <v>2.7</v>
      </c>
      <c r="D65" s="0" t="n">
        <f aca="false">1/($B$8*SQRT(2*PI())) * EXP(-((C65-$A$8)^2)/(2*$B$8^2))</f>
        <v>0.0104209348144225</v>
      </c>
      <c r="E65" s="0" t="n">
        <f aca="false">NORMDIST(C65,$A$8,$B$8,FALSE())</f>
        <v>0.0104209348144225</v>
      </c>
    </row>
    <row r="66" customFormat="false" ht="12.8" hidden="false" customHeight="false" outlineLevel="0" collapsed="false">
      <c r="C66" s="0" t="n">
        <f aca="false">C65+0.1</f>
        <v>2.8</v>
      </c>
      <c r="D66" s="0" t="n">
        <f aca="false">1/($B$8*SQRT(2*PI())) * EXP(-((C66-$A$8)^2)/(2*$B$8^2))</f>
        <v>0.0079154515829799</v>
      </c>
      <c r="E66" s="0" t="n">
        <f aca="false">NORMDIST(C66,$A$8,$B$8,FALSE())</f>
        <v>0.0079154515829799</v>
      </c>
    </row>
    <row r="67" customFormat="false" ht="12.8" hidden="false" customHeight="false" outlineLevel="0" collapsed="false">
      <c r="C67" s="0" t="n">
        <f aca="false">C66+0.1</f>
        <v>2.9</v>
      </c>
      <c r="D67" s="0" t="n">
        <f aca="false">1/($B$8*SQRT(2*PI())) * EXP(-((C67-$A$8)^2)/(2*$B$8^2))</f>
        <v>0.0059525324197758</v>
      </c>
      <c r="E67" s="0" t="n">
        <f aca="false">NORMDIST(C67,$A$8,$B$8,FALSE())</f>
        <v>0.0059525324197758</v>
      </c>
    </row>
    <row r="68" customFormat="false" ht="12.8" hidden="false" customHeight="false" outlineLevel="0" collapsed="false">
      <c r="C68" s="0" t="n">
        <f aca="false">C67+0.1</f>
        <v>3</v>
      </c>
      <c r="D68" s="0" t="n">
        <f aca="false">1/($B$8*SQRT(2*PI())) * EXP(-((C68-$A$8)^2)/(2*$B$8^2))</f>
        <v>0.00443184841193796</v>
      </c>
      <c r="E68" s="0" t="n">
        <f aca="false">NORMDIST(C68,$A$8,$B$8,FALSE())</f>
        <v>0.00443184841193796</v>
      </c>
    </row>
  </sheetData>
  <mergeCells count="8">
    <mergeCell ref="A1:D4"/>
    <mergeCell ref="G1:L4"/>
    <mergeCell ref="A6:E6"/>
    <mergeCell ref="G6:K6"/>
    <mergeCell ref="O6:U6"/>
    <mergeCell ref="W7:X7"/>
    <mergeCell ref="W13:X13"/>
    <mergeCell ref="W19:X19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O6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1" activeCellId="0" sqref="N1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8.29"/>
    <col collapsed="false" customWidth="false" hidden="false" outlineLevel="0" max="14" min="14" style="1" width="11.52"/>
    <col collapsed="false" customWidth="true" hidden="false" outlineLevel="0" max="18" min="18" style="0" width="12.27"/>
    <col collapsed="false" customWidth="false" hidden="false" outlineLevel="0" max="28" min="28" style="1" width="11.52"/>
  </cols>
  <sheetData>
    <row r="1" customFormat="false" ht="40.3" hidden="false" customHeight="true" outlineLevel="0" collapsed="false">
      <c r="A1" s="15" t="s">
        <v>68</v>
      </c>
      <c r="B1" s="15"/>
      <c r="C1" s="15"/>
      <c r="D1" s="15"/>
      <c r="G1" s="2"/>
    </row>
    <row r="2" customFormat="false" ht="40.3" hidden="false" customHeight="true" outlineLevel="0" collapsed="false">
      <c r="A2" s="15"/>
      <c r="B2" s="15"/>
      <c r="C2" s="15"/>
      <c r="D2" s="15"/>
      <c r="L2" s="10"/>
      <c r="M2" s="10"/>
      <c r="N2" s="16"/>
    </row>
    <row r="3" customFormat="false" ht="40.3" hidden="false" customHeight="true" outlineLevel="0" collapsed="false">
      <c r="A3" s="15"/>
      <c r="B3" s="15"/>
      <c r="C3" s="15"/>
      <c r="D3" s="15"/>
    </row>
    <row r="4" customFormat="false" ht="40.3" hidden="false" customHeight="true" outlineLevel="0" collapsed="false">
      <c r="A4" s="15"/>
      <c r="B4" s="15"/>
      <c r="C4" s="15"/>
      <c r="D4" s="15"/>
    </row>
    <row r="6" customFormat="false" ht="15" hidden="false" customHeight="false" outlineLevel="0" collapsed="false">
      <c r="A6" s="4" t="s">
        <v>69</v>
      </c>
      <c r="B6" s="4"/>
      <c r="C6" s="4"/>
      <c r="D6" s="4"/>
      <c r="E6" s="4"/>
      <c r="F6" s="5"/>
      <c r="G6" s="4" t="s">
        <v>39</v>
      </c>
      <c r="H6" s="4"/>
      <c r="I6" s="4"/>
      <c r="J6" s="4"/>
      <c r="K6" s="4"/>
      <c r="L6" s="5"/>
      <c r="M6" s="5"/>
      <c r="N6" s="17"/>
      <c r="O6" s="4" t="s">
        <v>70</v>
      </c>
      <c r="P6" s="4"/>
      <c r="Q6" s="4"/>
      <c r="R6" s="4"/>
      <c r="S6" s="4"/>
      <c r="T6" s="5"/>
      <c r="U6" s="4" t="s">
        <v>39</v>
      </c>
      <c r="V6" s="4"/>
      <c r="W6" s="4"/>
      <c r="X6" s="4"/>
      <c r="Y6" s="4"/>
      <c r="Z6" s="5"/>
      <c r="AA6" s="5"/>
      <c r="AC6" s="4" t="s">
        <v>71</v>
      </c>
      <c r="AD6" s="4"/>
      <c r="AE6" s="4"/>
      <c r="AF6" s="4"/>
      <c r="AG6" s="4"/>
      <c r="AH6" s="5"/>
      <c r="AI6" s="4" t="s">
        <v>39</v>
      </c>
      <c r="AJ6" s="4"/>
      <c r="AK6" s="4"/>
      <c r="AL6" s="4"/>
      <c r="AM6" s="4"/>
      <c r="AN6" s="5"/>
      <c r="AO6" s="5"/>
    </row>
    <row r="7" customFormat="false" ht="37.65" hidden="false" customHeight="true" outlineLevel="0" collapsed="false">
      <c r="A7" s="6" t="s">
        <v>72</v>
      </c>
      <c r="B7" s="7" t="s">
        <v>73</v>
      </c>
      <c r="C7" s="7" t="s">
        <v>43</v>
      </c>
      <c r="D7" s="7" t="s">
        <v>6</v>
      </c>
      <c r="E7" s="13"/>
      <c r="G7" s="6"/>
      <c r="H7" s="7"/>
      <c r="K7" s="6"/>
      <c r="L7" s="7"/>
      <c r="M7" s="7"/>
      <c r="N7" s="18"/>
      <c r="O7" s="6"/>
      <c r="P7" s="7" t="s">
        <v>74</v>
      </c>
      <c r="Q7" s="7" t="s">
        <v>43</v>
      </c>
      <c r="R7" s="7" t="s">
        <v>6</v>
      </c>
      <c r="S7" s="13"/>
      <c r="U7" s="6"/>
      <c r="V7" s="7"/>
      <c r="Y7" s="6"/>
      <c r="Z7" s="7"/>
      <c r="AA7" s="7"/>
      <c r="AC7" s="6" t="s">
        <v>75</v>
      </c>
      <c r="AD7" s="7" t="s">
        <v>76</v>
      </c>
      <c r="AE7" s="7" t="s">
        <v>43</v>
      </c>
      <c r="AF7" s="7" t="s">
        <v>6</v>
      </c>
      <c r="AG7" s="13"/>
      <c r="AI7" s="6"/>
      <c r="AJ7" s="7"/>
      <c r="AM7" s="6"/>
      <c r="AN7" s="7"/>
      <c r="AO7" s="7"/>
    </row>
    <row r="8" customFormat="false" ht="12.8" hidden="false" customHeight="false" outlineLevel="0" collapsed="false">
      <c r="A8" s="0" t="n">
        <v>5</v>
      </c>
      <c r="B8" s="0" t="n">
        <v>0.5</v>
      </c>
      <c r="C8" s="0" t="n">
        <v>0</v>
      </c>
      <c r="D8" s="0" t="n">
        <f aca="false">GAMMADIST(C8,$A$8,$B$8,FALSE())</f>
        <v>0</v>
      </c>
      <c r="P8" s="0" t="n">
        <v>1</v>
      </c>
      <c r="Q8" s="0" t="n">
        <v>0</v>
      </c>
      <c r="R8" s="0" t="n">
        <f aca="false">EXPONDIST(Q8,$P$8,FALSE())</f>
        <v>1</v>
      </c>
      <c r="AC8" s="0" t="n">
        <v>0</v>
      </c>
      <c r="AD8" s="0" t="n">
        <v>1</v>
      </c>
      <c r="AE8" s="0" t="n">
        <v>-3</v>
      </c>
      <c r="AF8" s="0" t="n">
        <f aca="false">$AC$12*NORMDIST(AE8,$AC$8,$AD$8,FALSE())+(1-$AC$12)*NORMDIST(AE8,$AC$10,$AD$10,FALSE())</f>
        <v>0.002215924205969</v>
      </c>
    </row>
    <row r="9" customFormat="false" ht="12.8" hidden="false" customHeight="false" outlineLevel="0" collapsed="false">
      <c r="C9" s="0" t="n">
        <f aca="false">C8+0.1</f>
        <v>0.1</v>
      </c>
      <c r="D9" s="0" t="n">
        <f aca="false">GAMMADIST(C9,$A$8,$B$8,FALSE())</f>
        <v>0.000109164100410398</v>
      </c>
      <c r="Q9" s="0" t="n">
        <f aca="false">Q8+0.1</f>
        <v>0.1</v>
      </c>
      <c r="R9" s="0" t="n">
        <f aca="false">EXPONDIST(Q9,$P$8,FALSE())</f>
        <v>0.90483741803596</v>
      </c>
      <c r="AC9" s="7" t="s">
        <v>77</v>
      </c>
      <c r="AD9" s="7" t="s">
        <v>78</v>
      </c>
      <c r="AE9" s="0" t="n">
        <f aca="false">AE8+0.1</f>
        <v>-2.9</v>
      </c>
      <c r="AF9" s="0" t="n">
        <f aca="false">$AC$12*NORMDIST(AE9,$AC$8,$AD$8,FALSE())+(1-$AC$12)*NORMDIST(AE9,$AC$10,$AD$10,FALSE())</f>
        <v>0.00297626620988793</v>
      </c>
    </row>
    <row r="10" customFormat="false" ht="12.8" hidden="false" customHeight="false" outlineLevel="0" collapsed="false">
      <c r="C10" s="0" t="n">
        <f aca="false">C9+0.1</f>
        <v>0.2</v>
      </c>
      <c r="D10" s="0" t="n">
        <f aca="false">GAMMADIST(C10,$A$8,$B$8,FALSE())</f>
        <v>0.00143001609820936</v>
      </c>
      <c r="Q10" s="0" t="n">
        <f aca="false">Q9+0.1</f>
        <v>0.2</v>
      </c>
      <c r="R10" s="0" t="n">
        <f aca="false">EXPONDIST(Q10,$P$8,FALSE())</f>
        <v>0.818730753077982</v>
      </c>
      <c r="AC10" s="0" t="n">
        <v>2</v>
      </c>
      <c r="AD10" s="0" t="n">
        <v>0.5</v>
      </c>
      <c r="AE10" s="0" t="n">
        <f aca="false">AE9+0.1</f>
        <v>-2.8</v>
      </c>
      <c r="AF10" s="0" t="n">
        <f aca="false">$AC$12*NORMDIST(AE10,$AC$8,$AD$8,FALSE())+(1-$AC$12)*NORMDIST(AE10,$AC$10,$AD$10,FALSE())</f>
        <v>0.00395772579148998</v>
      </c>
    </row>
    <row r="11" customFormat="false" ht="12.8" hidden="false" customHeight="false" outlineLevel="0" collapsed="false">
      <c r="A11" s="14"/>
      <c r="C11" s="0" t="n">
        <f aca="false">C10+0.1</f>
        <v>0.3</v>
      </c>
      <c r="D11" s="0" t="n">
        <f aca="false">GAMMADIST(C11,$A$8,$B$8,FALSE())</f>
        <v>0.00592716566981549</v>
      </c>
      <c r="K11" s="14"/>
      <c r="O11" s="14"/>
      <c r="Q11" s="0" t="n">
        <f aca="false">Q10+0.1</f>
        <v>0.3</v>
      </c>
      <c r="R11" s="0" t="n">
        <f aca="false">EXPONDIST(Q11,$P$8,FALSE())</f>
        <v>0.740818220681718</v>
      </c>
      <c r="Y11" s="14"/>
      <c r="AC11" s="19" t="s">
        <v>72</v>
      </c>
      <c r="AE11" s="0" t="n">
        <f aca="false">AE10+0.1</f>
        <v>-2.7</v>
      </c>
      <c r="AF11" s="0" t="n">
        <f aca="false">$AC$12*NORMDIST(AE11,$AC$8,$AD$8,FALSE())+(1-$AC$12)*NORMDIST(AE11,$AC$10,$AD$10,FALSE())</f>
        <v>0.0052104674072113</v>
      </c>
      <c r="AM11" s="14"/>
    </row>
    <row r="12" customFormat="false" ht="12.8" hidden="false" customHeight="false" outlineLevel="0" collapsed="false">
      <c r="C12" s="0" t="n">
        <f aca="false">C11+0.1</f>
        <v>0.4</v>
      </c>
      <c r="D12" s="0" t="n">
        <f aca="false">GAMMADIST(C12,$A$8,$B$8,FALSE())</f>
        <v>0.0153370953085345</v>
      </c>
      <c r="Q12" s="0" t="n">
        <f aca="false">Q11+0.1</f>
        <v>0.4</v>
      </c>
      <c r="R12" s="0" t="n">
        <f aca="false">EXPONDIST(Q12,$P$8,FALSE())</f>
        <v>0.670320046035639</v>
      </c>
      <c r="AC12" s="0" t="n">
        <v>0.5</v>
      </c>
      <c r="AE12" s="0" t="n">
        <f aca="false">AE11+0.1</f>
        <v>-2.6</v>
      </c>
      <c r="AF12" s="0" t="n">
        <f aca="false">$AC$12*NORMDIST(AE12,$AC$8,$AD$8,FALSE())+(1-$AC$12)*NORMDIST(AE12,$AC$10,$AD$10,FALSE())</f>
        <v>0.00679148461684282</v>
      </c>
    </row>
    <row r="13" customFormat="false" ht="12.8" hidden="false" customHeight="false" outlineLevel="0" collapsed="false">
      <c r="C13" s="0" t="n">
        <f aca="false">C12+0.1</f>
        <v>0.5</v>
      </c>
      <c r="D13" s="0" t="n">
        <f aca="false">GAMMADIST(C13,$A$8,$B$8,FALSE())</f>
        <v>0.0306566200976202</v>
      </c>
      <c r="Q13" s="0" t="n">
        <f aca="false">Q12+0.1</f>
        <v>0.5</v>
      </c>
      <c r="R13" s="0" t="n">
        <f aca="false">EXPONDIST(Q13,$P$8,FALSE())</f>
        <v>0.606530659712633</v>
      </c>
      <c r="AE13" s="0" t="n">
        <f aca="false">AE12+0.1</f>
        <v>-2.5</v>
      </c>
      <c r="AF13" s="0" t="n">
        <f aca="false">$AC$12*NORMDIST(AE13,$AC$8,$AD$8,FALSE())+(1-$AC$12)*NORMDIST(AE13,$AC$10,$AD$10,FALSE())</f>
        <v>0.00876415024678428</v>
      </c>
    </row>
    <row r="14" customFormat="false" ht="12.8" hidden="false" customHeight="false" outlineLevel="0" collapsed="false">
      <c r="C14" s="0" t="n">
        <f aca="false">C13+0.1</f>
        <v>0.6</v>
      </c>
      <c r="D14" s="0" t="n">
        <f aca="false">GAMMADIST(C14,$A$8,$B$8,FALSE())</f>
        <v>0.0520463598184285</v>
      </c>
      <c r="Q14" s="0" t="n">
        <f aca="false">Q13+0.1</f>
        <v>0.6</v>
      </c>
      <c r="R14" s="0" t="n">
        <f aca="false">EXPONDIST(Q14,$P$8,FALSE())</f>
        <v>0.548811636094026</v>
      </c>
      <c r="AE14" s="0" t="n">
        <f aca="false">AE13+0.1</f>
        <v>-2.4</v>
      </c>
      <c r="AF14" s="0" t="n">
        <f aca="false">$AC$12*NORMDIST(AE14,$AC$8,$AD$8,FALSE())+(1-$AC$12)*NORMDIST(AE14,$AC$10,$AD$10,FALSE())</f>
        <v>0.0111972651474215</v>
      </c>
    </row>
    <row r="15" customFormat="false" ht="12.8" hidden="false" customHeight="false" outlineLevel="0" collapsed="false">
      <c r="C15" s="0" t="n">
        <f aca="false">C14+0.1</f>
        <v>0.7</v>
      </c>
      <c r="D15" s="0" t="n">
        <f aca="false">GAMMADIST(C15,$A$8,$B$8,FALSE())</f>
        <v>0.0789439080565063</v>
      </c>
      <c r="Q15" s="0" t="n">
        <f aca="false">Q14+0.1</f>
        <v>0.7</v>
      </c>
      <c r="R15" s="0" t="n">
        <f aca="false">EXPONDIST(Q15,$P$8,FALSE())</f>
        <v>0.49658530379141</v>
      </c>
      <c r="AE15" s="0" t="n">
        <f aca="false">AE14+0.1</f>
        <v>-2.3</v>
      </c>
      <c r="AF15" s="0" t="n">
        <f aca="false">$AC$12*NORMDIST(AE15,$AC$8,$AD$8,FALSE())+(1-$AC$12)*NORMDIST(AE15,$AC$10,$AD$10,FALSE())</f>
        <v>0.0141635188708006</v>
      </c>
    </row>
    <row r="16" customFormat="false" ht="12.8" hidden="false" customHeight="false" outlineLevel="0" collapsed="false">
      <c r="C16" s="0" t="n">
        <f aca="false">C15+0.1</f>
        <v>0.8</v>
      </c>
      <c r="D16" s="0" t="n">
        <f aca="false">GAMMADIST(C16,$A$8,$B$8,FALSE())</f>
        <v>0.110262418360814</v>
      </c>
      <c r="Q16" s="0" t="n">
        <f aca="false">Q15+0.1</f>
        <v>0.8</v>
      </c>
      <c r="R16" s="0" t="n">
        <f aca="false">EXPONDIST(Q16,$P$8,FALSE())</f>
        <v>0.449328964117222</v>
      </c>
      <c r="AE16" s="0" t="n">
        <f aca="false">AE15+0.1</f>
        <v>-2.2</v>
      </c>
      <c r="AF16" s="0" t="n">
        <f aca="false">$AC$12*NORMDIST(AE16,$AC$8,$AD$8,FALSE())+(1-$AC$12)*NORMDIST(AE16,$AC$10,$AD$10,FALSE())</f>
        <v>0.0177372964231159</v>
      </c>
    </row>
    <row r="17" customFormat="false" ht="12.8" hidden="false" customHeight="false" outlineLevel="0" collapsed="false">
      <c r="C17" s="0" t="n">
        <f aca="false">C16+0.1</f>
        <v>0.9</v>
      </c>
      <c r="D17" s="0" t="n">
        <f aca="false">GAMMADIST(C17,$A$8,$B$8,FALSE())</f>
        <v>0.144603467416244</v>
      </c>
      <c r="Q17" s="0" t="n">
        <f aca="false">Q16+0.1</f>
        <v>0.9</v>
      </c>
      <c r="R17" s="0" t="n">
        <f aca="false">EXPONDIST(Q17,$P$8,FALSE())</f>
        <v>0.406569659740599</v>
      </c>
      <c r="AE17" s="0" t="n">
        <f aca="false">AE16+0.1</f>
        <v>-2.1</v>
      </c>
      <c r="AF17" s="0" t="n">
        <f aca="false">$AC$12*NORMDIST(AE17,$AC$8,$AD$8,FALSE())+(1-$AC$12)*NORMDIST(AE17,$AC$10,$AD$10,FALSE())</f>
        <v>0.0219917979902146</v>
      </c>
    </row>
    <row r="18" customFormat="false" ht="12.8" hidden="false" customHeight="false" outlineLevel="0" collapsed="false">
      <c r="C18" s="0" t="n">
        <f aca="false">C17+0.1</f>
        <v>1</v>
      </c>
      <c r="D18" s="0" t="n">
        <f aca="false">GAMMADIST(C18,$A$8,$B$8,FALSE())</f>
        <v>0.180447044315484</v>
      </c>
      <c r="Q18" s="0" t="n">
        <f aca="false">Q17+0.1</f>
        <v>1</v>
      </c>
      <c r="R18" s="0" t="n">
        <f aca="false">EXPONDIST(Q18,$P$8,FALSE())</f>
        <v>0.367879441171442</v>
      </c>
      <c r="AE18" s="0" t="n">
        <f aca="false">AE17+0.1</f>
        <v>-2</v>
      </c>
      <c r="AF18" s="0" t="n">
        <f aca="false">$AC$12*NORMDIST(AE18,$AC$8,$AD$8,FALSE())+(1-$AC$12)*NORMDIST(AE18,$AC$10,$AD$10,FALSE())</f>
        <v>0.0269954832565991</v>
      </c>
    </row>
    <row r="19" customFormat="false" ht="12.8" hidden="false" customHeight="false" outlineLevel="0" collapsed="false">
      <c r="C19" s="0" t="n">
        <f aca="false">C18+0.1</f>
        <v>1.1</v>
      </c>
      <c r="D19" s="0" t="n">
        <f aca="false">GAMMADIST(C19,$A$8,$B$8,FALSE())</f>
        <v>0.216302538877724</v>
      </c>
      <c r="Q19" s="0" t="n">
        <f aca="false">Q18+0.1</f>
        <v>1.1</v>
      </c>
      <c r="R19" s="0" t="n">
        <f aca="false">EXPONDIST(Q19,$P$8,FALSE())</f>
        <v>0.33287108369808</v>
      </c>
      <c r="AE19" s="0" t="n">
        <f aca="false">AE18+0.1</f>
        <v>-1.9</v>
      </c>
      <c r="AF19" s="0" t="n">
        <f aca="false">$AC$12*NORMDIST(AE19,$AC$8,$AD$8,FALSE())+(1-$AC$12)*NORMDIST(AE19,$AC$10,$AD$10,FALSE())</f>
        <v>0.0328079073873629</v>
      </c>
    </row>
    <row r="20" customFormat="false" ht="12.8" hidden="false" customHeight="false" outlineLevel="0" collapsed="false">
      <c r="C20" s="0" t="n">
        <f aca="false">C19+0.1</f>
        <v>1.2</v>
      </c>
      <c r="D20" s="0" t="n">
        <f aca="false">GAMMADIST(C20,$A$8,$B$8,FALSE())</f>
        <v>0.250816997254568</v>
      </c>
      <c r="Q20" s="0" t="n">
        <f aca="false">Q19+0.1</f>
        <v>1.2</v>
      </c>
      <c r="R20" s="0" t="n">
        <f aca="false">EXPONDIST(Q20,$P$8,FALSE())</f>
        <v>0.301194211912202</v>
      </c>
      <c r="AE20" s="0" t="n">
        <f aca="false">AE19+0.1</f>
        <v>-1.8</v>
      </c>
      <c r="AF20" s="0" t="n">
        <f aca="false">$AC$12*NORMDIST(AE20,$AC$8,$AD$8,FALSE())+(1-$AC$12)*NORMDIST(AE20,$AC$10,$AD$10,FALSE())</f>
        <v>0.0394750791505616</v>
      </c>
    </row>
    <row r="21" customFormat="false" ht="12.8" hidden="false" customHeight="false" outlineLevel="0" collapsed="false">
      <c r="C21" s="0" t="n">
        <f aca="false">C20+0.1</f>
        <v>1.3</v>
      </c>
      <c r="D21" s="0" t="n">
        <f aca="false">GAMMADIST(C21,$A$8,$B$8,FALSE())</f>
        <v>0.282843688983945</v>
      </c>
      <c r="Q21" s="0" t="n">
        <f aca="false">Q20+0.1</f>
        <v>1.3</v>
      </c>
      <c r="R21" s="0" t="n">
        <f aca="false">EXPONDIST(Q21,$P$8,FALSE())</f>
        <v>0.272531793034013</v>
      </c>
      <c r="AE21" s="0" t="n">
        <f aca="false">AE20+0.1</f>
        <v>-1.7</v>
      </c>
      <c r="AF21" s="0" t="n">
        <f aca="false">$AC$12*NORMDIST(AE21,$AC$8,$AD$8,FALSE())+(1-$AC$12)*NORMDIST(AE21,$AC$10,$AD$10,FALSE())</f>
        <v>0.0470245386889563</v>
      </c>
    </row>
    <row r="22" customFormat="false" ht="12.8" hidden="false" customHeight="false" outlineLevel="0" collapsed="false">
      <c r="C22" s="0" t="n">
        <f aca="false">C21+0.1</f>
        <v>1.4</v>
      </c>
      <c r="D22" s="0" t="n">
        <f aca="false">GAMMADIST(C22,$A$8,$B$8,FALSE())</f>
        <v>0.311477248774716</v>
      </c>
      <c r="Q22" s="0" t="n">
        <f aca="false">Q21+0.1</f>
        <v>1.4</v>
      </c>
      <c r="R22" s="0" t="n">
        <f aca="false">EXPONDIST(Q22,$P$8,FALSE())</f>
        <v>0.246596963941606</v>
      </c>
      <c r="AE22" s="0" t="n">
        <f aca="false">AE21+0.1</f>
        <v>-1.6</v>
      </c>
      <c r="AF22" s="0" t="n">
        <f aca="false">$AC$12*NORMDIST(AE22,$AC$8,$AD$8,FALSE())+(1-$AC$12)*NORMDIST(AE22,$AC$10,$AD$10,FALSE())</f>
        <v>0.0554604173419359</v>
      </c>
    </row>
    <row r="23" customFormat="false" ht="12.8" hidden="false" customHeight="false" outlineLevel="0" collapsed="false">
      <c r="C23" s="0" t="n">
        <f aca="false">C22+0.1</f>
        <v>1.5</v>
      </c>
      <c r="D23" s="0" t="n">
        <f aca="false">GAMMADIST(C23,$A$8,$B$8,FALSE())</f>
        <v>0.336062711483082</v>
      </c>
      <c r="Q23" s="0" t="n">
        <f aca="false">Q22+0.1</f>
        <v>1.5</v>
      </c>
      <c r="R23" s="0" t="n">
        <f aca="false">EXPONDIST(Q23,$P$8,FALSE())</f>
        <v>0.22313016014843</v>
      </c>
      <c r="AE23" s="0" t="n">
        <f aca="false">AE22+0.1</f>
        <v>-1.5</v>
      </c>
      <c r="AF23" s="0" t="n">
        <f aca="false">$AC$12*NORMDIST(AE23,$AC$8,$AD$8,FALSE())+(1-$AC$12)*NORMDIST(AE23,$AC$10,$AD$10,FALSE())</f>
        <v>0.0647587978420807</v>
      </c>
    </row>
    <row r="24" customFormat="false" ht="12.8" hidden="false" customHeight="false" outlineLevel="0" collapsed="false">
      <c r="C24" s="0" t="n">
        <f aca="false">C23+0.1</f>
        <v>1.6</v>
      </c>
      <c r="D24" s="0" t="n">
        <f aca="false">GAMMADIST(C24,$A$8,$B$8,FALSE())</f>
        <v>0.356185573323494</v>
      </c>
      <c r="Q24" s="0" t="n">
        <f aca="false">Q23+0.1</f>
        <v>1.6</v>
      </c>
      <c r="R24" s="0" t="n">
        <f aca="false">EXPONDIST(Q24,$P$8,FALSE())</f>
        <v>0.201896517994655</v>
      </c>
      <c r="AE24" s="0" t="n">
        <f aca="false">AE23+0.1</f>
        <v>-1.4</v>
      </c>
      <c r="AF24" s="0" t="n">
        <f aca="false">$AC$12*NORMDIST(AE24,$AC$8,$AD$8,FALSE())+(1-$AC$12)*NORMDIST(AE24,$AC$10,$AD$10,FALSE())</f>
        <v>0.0748637328541822</v>
      </c>
    </row>
    <row r="25" customFormat="false" ht="12.8" hidden="false" customHeight="false" outlineLevel="0" collapsed="false">
      <c r="C25" s="0" t="n">
        <f aca="false">C24+0.1</f>
        <v>1.7</v>
      </c>
      <c r="D25" s="0" t="n">
        <f aca="false">GAMMADIST(C25,$A$8,$B$8,FALSE())</f>
        <v>0.371649184047519</v>
      </c>
      <c r="Q25" s="0" t="n">
        <f aca="false">Q24+0.1</f>
        <v>1.7</v>
      </c>
      <c r="R25" s="0" t="n">
        <f aca="false">EXPONDIST(Q25,$P$8,FALSE())</f>
        <v>0.182683524052735</v>
      </c>
      <c r="AE25" s="0" t="n">
        <f aca="false">AE24+0.1</f>
        <v>-1.3</v>
      </c>
      <c r="AF25" s="0" t="n">
        <f aca="false">$AC$12*NORMDIST(AE25,$AC$8,$AD$8,FALSE())+(1-$AC$12)*NORMDIST(AE25,$AC$10,$AD$10,FALSE())</f>
        <v>0.0856842961625718</v>
      </c>
    </row>
    <row r="26" customFormat="false" ht="12.8" hidden="false" customHeight="false" outlineLevel="0" collapsed="false">
      <c r="C26" s="0" t="n">
        <f aca="false">C25+0.1</f>
        <v>1.8</v>
      </c>
      <c r="D26" s="0" t="n">
        <f aca="false">GAMMADIST(C26,$A$8,$B$8,FALSE())</f>
        <v>0.382444678350265</v>
      </c>
      <c r="Q26" s="0" t="n">
        <f aca="false">Q25+0.1</f>
        <v>1.8</v>
      </c>
      <c r="R26" s="0" t="n">
        <f aca="false">EXPONDIST(Q26,$P$8,FALSE())</f>
        <v>0.165298888221586</v>
      </c>
      <c r="AE26" s="0" t="n">
        <f aca="false">AE25+0.1</f>
        <v>-1.2</v>
      </c>
      <c r="AF26" s="0" t="n">
        <f aca="false">$AC$12*NORMDIST(AE26,$AC$8,$AD$8,FALSE())+(1-$AC$12)*NORMDIST(AE26,$AC$10,$AD$10,FALSE())</f>
        <v>0.0970930280004207</v>
      </c>
    </row>
    <row r="27" customFormat="false" ht="12.8" hidden="false" customHeight="false" outlineLevel="0" collapsed="false">
      <c r="C27" s="0" t="n">
        <f aca="false">C26+0.1</f>
        <v>1.9</v>
      </c>
      <c r="D27" s="0" t="n">
        <f aca="false">GAMMADIST(C27,$A$8,$B$8,FALSE())</f>
        <v>0.388717514542314</v>
      </c>
      <c r="Q27" s="0" t="n">
        <f aca="false">Q26+0.1</f>
        <v>1.9</v>
      </c>
      <c r="R27" s="0" t="n">
        <f aca="false">EXPONDIST(Q27,$P$8,FALSE())</f>
        <v>0.149568619222635</v>
      </c>
      <c r="AE27" s="0" t="n">
        <f aca="false">AE26+0.1</f>
        <v>-1.1</v>
      </c>
      <c r="AF27" s="0" t="n">
        <f aca="false">$AC$12*NORMDIST(AE27,$AC$8,$AD$8,FALSE())+(1-$AC$12)*NORMDIST(AE27,$AC$10,$AD$10,FALSE())</f>
        <v>0.108926090310059</v>
      </c>
    </row>
    <row r="28" customFormat="false" ht="12.8" hidden="false" customHeight="false" outlineLevel="0" collapsed="false">
      <c r="C28" s="0" t="n">
        <f aca="false">C27+0.1</f>
        <v>2</v>
      </c>
      <c r="D28" s="0" t="n">
        <f aca="false">GAMMADIST(C28,$A$8,$B$8,FALSE())</f>
        <v>0.390733629626329</v>
      </c>
      <c r="Q28" s="0" t="n">
        <f aca="false">Q27+0.1</f>
        <v>2</v>
      </c>
      <c r="R28" s="0" t="n">
        <f aca="false">EXPONDIST(Q28,$P$8,FALSE())</f>
        <v>0.135335283236613</v>
      </c>
      <c r="AE28" s="0" t="n">
        <f aca="false">AE27+0.1</f>
        <v>-0.999999999999998</v>
      </c>
      <c r="AF28" s="0" t="n">
        <f aca="false">$AC$12*NORMDIST(AE28,$AC$8,$AD$8,FALSE())+(1-$AC$12)*NORMDIST(AE28,$AC$10,$AD$10,FALSE())</f>
        <v>0.120985368335455</v>
      </c>
    </row>
    <row r="29" customFormat="false" ht="12.8" hidden="false" customHeight="false" outlineLevel="0" collapsed="false">
      <c r="C29" s="0" t="n">
        <f aca="false">C28+0.1</f>
        <v>2.1</v>
      </c>
      <c r="D29" s="0" t="n">
        <f aca="false">GAMMADIST(C29,$A$8,$B$8,FALSE())</f>
        <v>0.388847303416443</v>
      </c>
      <c r="Q29" s="0" t="n">
        <f aca="false">Q28+0.1</f>
        <v>2.1</v>
      </c>
      <c r="R29" s="0" t="n">
        <f aca="false">EXPONDIST(Q29,$P$8,FALSE())</f>
        <v>0.122456428252982</v>
      </c>
      <c r="AE29" s="0" t="n">
        <f aca="false">AE28+0.1</f>
        <v>-0.899999999999998</v>
      </c>
      <c r="AF29" s="0" t="n">
        <f aca="false">$AC$12*NORMDIST(AE29,$AC$8,$AD$8,FALSE())+(1-$AC$12)*NORMDIST(AE29,$AC$10,$AD$10,FALSE())</f>
        <v>0.133042644722574</v>
      </c>
    </row>
    <row r="30" customFormat="false" ht="12.8" hidden="false" customHeight="false" outlineLevel="0" collapsed="false">
      <c r="C30" s="0" t="n">
        <f aca="false">C29+0.1</f>
        <v>2.2</v>
      </c>
      <c r="D30" s="0" t="n">
        <f aca="false">GAMMADIST(C30,$A$8,$B$8,FALSE())</f>
        <v>0.383472071511093</v>
      </c>
      <c r="Q30" s="0" t="n">
        <f aca="false">Q29+0.1</f>
        <v>2.2</v>
      </c>
      <c r="R30" s="0" t="n">
        <f aca="false">EXPONDIST(Q30,$P$8,FALSE())</f>
        <v>0.110803158362334</v>
      </c>
      <c r="AE30" s="0" t="n">
        <f aca="false">AE29+0.1</f>
        <v>-0.799999999999998</v>
      </c>
      <c r="AF30" s="0" t="n">
        <f aca="false">$AC$12*NORMDIST(AE30,$AC$8,$AD$8,FALSE())+(1-$AC$12)*NORMDIST(AE30,$AC$10,$AD$10,FALSE())</f>
        <v>0.144845838206947</v>
      </c>
    </row>
    <row r="31" customFormat="false" ht="12.8" hidden="false" customHeight="false" outlineLevel="0" collapsed="false">
      <c r="C31" s="0" t="n">
        <f aca="false">C30+0.1</f>
        <v>2.3</v>
      </c>
      <c r="D31" s="0" t="n">
        <f aca="false">GAMMADIST(C31,$A$8,$B$8,FALSE())</f>
        <v>0.375055435548534</v>
      </c>
      <c r="Q31" s="0" t="n">
        <f aca="false">Q30+0.1</f>
        <v>2.3</v>
      </c>
      <c r="R31" s="0" t="n">
        <f aca="false">EXPONDIST(Q31,$P$8,FALSE())</f>
        <v>0.100258843722804</v>
      </c>
      <c r="AE31" s="0" t="n">
        <f aca="false">AE30+0.1</f>
        <v>-0.699999999999998</v>
      </c>
      <c r="AF31" s="0" t="n">
        <f aca="false">$AC$12*NORMDIST(AE31,$AC$8,$AD$8,FALSE())+(1-$AC$12)*NORMDIST(AE31,$AC$10,$AD$10,FALSE())</f>
        <v>0.156127152419565</v>
      </c>
    </row>
    <row r="32" customFormat="false" ht="12.8" hidden="false" customHeight="false" outlineLevel="0" collapsed="false">
      <c r="C32" s="0" t="n">
        <f aca="false">C31+0.1</f>
        <v>2.4</v>
      </c>
      <c r="D32" s="0" t="n">
        <f aca="false">GAMMADIST(C32,$A$8,$B$8,FALSE())</f>
        <v>0.364057674258089</v>
      </c>
      <c r="Q32" s="0" t="n">
        <f aca="false">Q31+0.1</f>
        <v>2.4</v>
      </c>
      <c r="R32" s="0" t="n">
        <f aca="false">EXPONDIST(Q32,$P$8,FALSE())</f>
        <v>0.0907179532894124</v>
      </c>
      <c r="AE32" s="0" t="n">
        <f aca="false">AE31+0.1</f>
        <v>-0.599999999999998</v>
      </c>
      <c r="AF32" s="0" t="n">
        <f aca="false">$AC$12*NORMDIST(AE32,$AC$8,$AD$8,FALSE())+(1-$AC$12)*NORMDIST(AE32,$AC$10,$AD$10,FALSE())</f>
        <v>0.166612837549434</v>
      </c>
    </row>
    <row r="33" customFormat="false" ht="12.8" hidden="false" customHeight="false" outlineLevel="0" collapsed="false">
      <c r="C33" s="0" t="n">
        <f aca="false">C32+0.1</f>
        <v>2.5</v>
      </c>
      <c r="D33" s="0" t="n">
        <f aca="false">GAMMADIST(C33,$A$8,$B$8,FALSE())</f>
        <v>0.350934739535701</v>
      </c>
      <c r="Q33" s="0" t="n">
        <f aca="false">Q32+0.1</f>
        <v>2.5</v>
      </c>
      <c r="R33" s="0" t="n">
        <f aca="false">EXPONDIST(Q33,$P$8,FALSE())</f>
        <v>0.0820849986238987</v>
      </c>
      <c r="AE33" s="0" t="n">
        <f aca="false">AE32+0.1</f>
        <v>-0.499999999999998</v>
      </c>
      <c r="AF33" s="0" t="n">
        <f aca="false">$AC$12*NORMDIST(AE33,$AC$8,$AD$8,FALSE())+(1-$AC$12)*NORMDIST(AE33,$AC$10,$AD$10,FALSE())</f>
        <v>0.176034150101665</v>
      </c>
    </row>
    <row r="34" customFormat="false" ht="12.8" hidden="false" customHeight="false" outlineLevel="0" collapsed="false">
      <c r="C34" s="0" t="n">
        <f aca="false">C33+0.1</f>
        <v>2.6</v>
      </c>
      <c r="D34" s="0" t="n">
        <f aca="false">GAMMADIST(C34,$A$8,$B$8,FALSE())</f>
        <v>0.336125005698876</v>
      </c>
      <c r="Q34" s="0" t="n">
        <f aca="false">Q33+0.1</f>
        <v>2.6</v>
      </c>
      <c r="R34" s="0" t="n">
        <f aca="false">EXPONDIST(Q34,$P$8,FALSE())</f>
        <v>0.0742735782143338</v>
      </c>
      <c r="AE34" s="0" t="n">
        <f aca="false">AE33+0.1</f>
        <v>-0.399999999999998</v>
      </c>
      <c r="AF34" s="0" t="n">
        <f aca="false">$AC$12*NORMDIST(AE34,$AC$8,$AD$8,FALSE())+(1-$AC$12)*NORMDIST(AE34,$AC$10,$AD$10,FALSE())</f>
        <v>0.184139031450753</v>
      </c>
    </row>
    <row r="35" customFormat="false" ht="12.8" hidden="false" customHeight="false" outlineLevel="0" collapsed="false">
      <c r="C35" s="0" t="n">
        <f aca="false">C34+0.1</f>
        <v>2.7</v>
      </c>
      <c r="D35" s="0" t="n">
        <f aca="false">GAMMADIST(C35,$A$8,$B$8,FALSE())</f>
        <v>0.320039505696402</v>
      </c>
      <c r="Q35" s="0" t="n">
        <f aca="false">Q34+0.1</f>
        <v>2.7</v>
      </c>
      <c r="R35" s="0" t="n">
        <f aca="false">EXPONDIST(Q35,$P$8,FALSE())</f>
        <v>0.0672055127397497</v>
      </c>
      <c r="AE35" s="0" t="n">
        <f aca="false">AE34+0.1</f>
        <v>-0.299999999999998</v>
      </c>
      <c r="AF35" s="0" t="n">
        <f aca="false">$AC$12*NORMDIST(AE35,$AC$8,$AD$8,FALSE())+(1-$AC$12)*NORMDIST(AE35,$AC$10,$AD$10,FALSE())</f>
        <v>0.190704048582328</v>
      </c>
    </row>
    <row r="36" customFormat="false" ht="12.8" hidden="false" customHeight="false" outlineLevel="0" collapsed="false">
      <c r="C36" s="0" t="n">
        <f aca="false">C35+0.1</f>
        <v>2.8</v>
      </c>
      <c r="D36" s="0" t="n">
        <f aca="false">GAMMADIST(C36,$A$8,$B$8,FALSE())</f>
        <v>0.303055216069137</v>
      </c>
      <c r="Q36" s="0" t="n">
        <f aca="false">Q35+0.1</f>
        <v>2.8</v>
      </c>
      <c r="R36" s="0" t="n">
        <f aca="false">EXPONDIST(Q36,$P$8,FALSE())</f>
        <v>0.0608100626252179</v>
      </c>
      <c r="AE36" s="0" t="n">
        <f aca="false">AE35+0.1</f>
        <v>-0.199999999999998</v>
      </c>
      <c r="AF36" s="0" t="n">
        <f aca="false">$AC$12*NORMDIST(AE36,$AC$8,$AD$8,FALSE())+(1-$AC$12)*NORMDIST(AE36,$AC$10,$AD$10,FALSE())</f>
        <v>0.195546289459018</v>
      </c>
    </row>
    <row r="37" customFormat="false" ht="12.8" hidden="false" customHeight="false" outlineLevel="0" collapsed="false">
      <c r="C37" s="0" t="n">
        <f aca="false">C36+0.1</f>
        <v>2.9</v>
      </c>
      <c r="D37" s="0" t="n">
        <f aca="false">GAMMADIST(C37,$A$8,$B$8,FALSE())</f>
        <v>0.285510926381887</v>
      </c>
      <c r="Q37" s="0" t="n">
        <f aca="false">Q36+0.1</f>
        <v>2.9</v>
      </c>
      <c r="R37" s="0" t="n">
        <f aca="false">EXPONDIST(Q37,$P$8,FALSE())</f>
        <v>0.0550232200564072</v>
      </c>
      <c r="AE37" s="0" t="n">
        <f aca="false">AE36+0.1</f>
        <v>-0.0999999999999985</v>
      </c>
      <c r="AF37" s="0" t="n">
        <f aca="false">$AC$12*NORMDIST(AE37,$AC$8,$AD$8,FALSE())+(1-$AC$12)*NORMDIST(AE37,$AC$10,$AD$10,FALSE())</f>
        <v>0.198535216806262</v>
      </c>
    </row>
    <row r="38" customFormat="false" ht="12.8" hidden="false" customHeight="false" outlineLevel="0" collapsed="false">
      <c r="C38" s="0" t="n">
        <f aca="false">C37+0.1</f>
        <v>3</v>
      </c>
      <c r="D38" s="0" t="n">
        <f aca="false">GAMMADIST(C38,$A$8,$B$8,FALSE())</f>
        <v>0.267705235079966</v>
      </c>
      <c r="Q38" s="0" t="n">
        <f aca="false">Q37+0.1</f>
        <v>3</v>
      </c>
      <c r="R38" s="0" t="n">
        <f aca="false">EXPONDIST(Q38,$P$8,FALSE())</f>
        <v>0.0497870683678639</v>
      </c>
      <c r="AE38" s="0" t="n">
        <f aca="false">AE37+0.1</f>
        <v>1.52655665885959E-015</v>
      </c>
      <c r="AF38" s="0" t="n">
        <f aca="false">$AC$12*NORMDIST(AE38,$AC$8,$AD$8,FALSE())+(1-$AC$12)*NORMDIST(AE38,$AC$10,$AD$10,FALSE())</f>
        <v>0.199604970426481</v>
      </c>
    </row>
    <row r="39" customFormat="false" ht="12.8" hidden="false" customHeight="false" outlineLevel="0" collapsed="false">
      <c r="C39" s="0" t="n">
        <f aca="false">C38+0.1</f>
        <v>3.1</v>
      </c>
      <c r="D39" s="0" t="n">
        <f aca="false">GAMMADIST(C39,$A$8,$B$8,FALSE())</f>
        <v>0.249896241421663</v>
      </c>
      <c r="Q39" s="0" t="n">
        <f aca="false">Q38+0.1</f>
        <v>3.1</v>
      </c>
      <c r="R39" s="0" t="n">
        <f aca="false">EXPONDIST(Q39,$P$8,FALSE())</f>
        <v>0.0450492023935577</v>
      </c>
      <c r="AE39" s="0" t="n">
        <f aca="false">AE38+0.1</f>
        <v>0.100000000000002</v>
      </c>
      <c r="AF39" s="0" t="n">
        <f aca="false">$AC$12*NORMDIST(AE39,$AC$8,$AD$8,FALSE())+(1-$AC$12)*NORMDIST(AE39,$AC$10,$AD$10,FALSE())</f>
        <v>0.198768220664297</v>
      </c>
    </row>
    <row r="40" customFormat="false" ht="12.8" hidden="false" customHeight="false" outlineLevel="0" collapsed="false">
      <c r="C40" s="0" t="n">
        <f aca="false">C39+0.1</f>
        <v>3.2</v>
      </c>
      <c r="D40" s="0" t="n">
        <f aca="false">GAMMADIST(C40,$A$8,$B$8,FALSE())</f>
        <v>0.232302543903417</v>
      </c>
      <c r="Q40" s="0" t="n">
        <f aca="false">Q39+0.1</f>
        <v>3.2</v>
      </c>
      <c r="R40" s="0" t="n">
        <f aca="false">EXPONDIST(Q40,$P$8,FALSE())</f>
        <v>0.0407622039783662</v>
      </c>
      <c r="AE40" s="0" t="n">
        <f aca="false">AE39+0.1</f>
        <v>0.200000000000001</v>
      </c>
      <c r="AF40" s="0" t="n">
        <f aca="false">$AC$12*NORMDIST(AE40,$AC$8,$AD$8,FALSE())+(1-$AC$12)*NORMDIST(AE40,$AC$10,$AD$10,FALSE())</f>
        <v>0.196133248917842</v>
      </c>
    </row>
    <row r="41" customFormat="false" ht="12.8" hidden="false" customHeight="false" outlineLevel="0" collapsed="false">
      <c r="C41" s="0" t="n">
        <f aca="false">C40+0.1</f>
        <v>3.3</v>
      </c>
      <c r="D41" s="0" t="n">
        <f aca="false">GAMMADIST(C41,$A$8,$B$8,FALSE())</f>
        <v>0.215105203127578</v>
      </c>
      <c r="Q41" s="0" t="n">
        <f aca="false">Q40+0.1</f>
        <v>3.3</v>
      </c>
      <c r="R41" s="0" t="n">
        <f aca="false">EXPONDIST(Q41,$P$8,FALSE())</f>
        <v>0.0368831674012399</v>
      </c>
      <c r="AE41" s="0" t="n">
        <f aca="false">AE40+0.1</f>
        <v>0.300000000000001</v>
      </c>
      <c r="AF41" s="0" t="n">
        <f aca="false">$AC$12*NORMDIST(AE41,$AC$8,$AD$8,FALSE())+(1-$AC$12)*NORMDIST(AE41,$AC$10,$AD$10,FALSE())</f>
        <v>0.191926126898735</v>
      </c>
    </row>
    <row r="42" customFormat="false" ht="12.8" hidden="false" customHeight="false" outlineLevel="0" collapsed="false">
      <c r="C42" s="0" t="n">
        <f aca="false">C41+0.1</f>
        <v>3.4</v>
      </c>
      <c r="D42" s="0" t="n">
        <f aca="false">GAMMADIST(C42,$A$8,$B$8,FALSE())</f>
        <v>0.198450376796044</v>
      </c>
      <c r="Q42" s="0" t="n">
        <f aca="false">Q41+0.1</f>
        <v>3.4</v>
      </c>
      <c r="R42" s="0" t="n">
        <f aca="false">EXPONDIST(Q42,$P$8,FALSE())</f>
        <v>0.033373269960326</v>
      </c>
      <c r="AE42" s="0" t="n">
        <f aca="false">AE41+0.1</f>
        <v>0.400000000000002</v>
      </c>
      <c r="AF42" s="0" t="n">
        <f aca="false">$AC$12*NORMDIST(AE42,$AC$8,$AD$8,FALSE())+(1-$AC$12)*NORMDIST(AE42,$AC$10,$AD$10,FALSE())</f>
        <v>0.186519158353126</v>
      </c>
    </row>
    <row r="43" customFormat="false" ht="12.8" hidden="false" customHeight="false" outlineLevel="0" collapsed="false">
      <c r="C43" s="0" t="n">
        <f aca="false">C42+0.1</f>
        <v>3.5</v>
      </c>
      <c r="D43" s="0" t="n">
        <f aca="false">GAMMADIST(C43,$A$8,$B$8,FALSE())</f>
        <v>0.182452383274699</v>
      </c>
      <c r="Q43" s="0" t="n">
        <f aca="false">Q42+0.1</f>
        <v>3.5</v>
      </c>
      <c r="R43" s="0" t="n">
        <f aca="false">EXPONDIST(Q43,$P$8,FALSE())</f>
        <v>0.0301973834223184</v>
      </c>
      <c r="AE43" s="0" t="n">
        <f aca="false">AE42+0.1</f>
        <v>0.500000000000002</v>
      </c>
      <c r="AF43" s="0" t="n">
        <f aca="false">$AC$12*NORMDIST(AE43,$AC$8,$AD$8,FALSE())+(1-$AC$12)*NORMDIST(AE43,$AC$10,$AD$10,FALSE())</f>
        <v>0.180464511794088</v>
      </c>
    </row>
    <row r="44" customFormat="false" ht="12.8" hidden="false" customHeight="false" outlineLevel="0" collapsed="false">
      <c r="C44" s="0" t="n">
        <f aca="false">C43+0.1</f>
        <v>3.6</v>
      </c>
      <c r="D44" s="0" t="n">
        <f aca="false">GAMMADIST(C44,$A$8,$B$8,FALSE())</f>
        <v>0.167196995882987</v>
      </c>
      <c r="Q44" s="0" t="n">
        <f aca="false">Q43+0.1</f>
        <v>3.6</v>
      </c>
      <c r="R44" s="0" t="n">
        <f aca="false">EXPONDIST(Q44,$P$8,FALSE())</f>
        <v>0.0273237224472925</v>
      </c>
      <c r="AE44" s="0" t="n">
        <f aca="false">AE43+0.1</f>
        <v>0.600000000000002</v>
      </c>
      <c r="AF44" s="0" t="n">
        <f aca="false">$AC$12*NORMDIST(AE44,$AC$8,$AD$8,FALSE())+(1-$AC$12)*NORMDIST(AE44,$AC$10,$AD$10,FALSE())</f>
        <v>0.17452775302888</v>
      </c>
    </row>
    <row r="45" customFormat="false" ht="12.8" hidden="false" customHeight="false" outlineLevel="0" collapsed="false">
      <c r="C45" s="0" t="n">
        <f aca="false">C44+0.1</f>
        <v>3.7</v>
      </c>
      <c r="D45" s="0" t="n">
        <f aca="false">GAMMADIST(C45,$A$8,$B$8,FALSE())</f>
        <v>0.152744811473515</v>
      </c>
      <c r="Q45" s="0" t="n">
        <f aca="false">Q44+0.1</f>
        <v>3.7</v>
      </c>
      <c r="R45" s="0" t="n">
        <f aca="false">EXPONDIST(Q45,$P$8,FALSE())</f>
        <v>0.0247235264703393</v>
      </c>
      <c r="AE45" s="0" t="n">
        <f aca="false">AE44+0.1</f>
        <v>0.700000000000002</v>
      </c>
      <c r="AF45" s="0" t="n">
        <f aca="false">$AC$12*NORMDIST(AE45,$AC$8,$AD$8,FALSE())+(1-$AC$12)*NORMDIST(AE45,$AC$10,$AD$10,FALSE())</f>
        <v>0.169709935917066</v>
      </c>
    </row>
    <row r="46" customFormat="false" ht="12.8" hidden="false" customHeight="false" outlineLevel="0" collapsed="false">
      <c r="C46" s="0" t="n">
        <f aca="false">C45+0.1</f>
        <v>3.8</v>
      </c>
      <c r="D46" s="0" t="n">
        <f aca="false">GAMMADIST(C46,$A$8,$B$8,FALSE())</f>
        <v>0.139134573349149</v>
      </c>
      <c r="Q46" s="0" t="n">
        <f aca="false">Q45+0.1</f>
        <v>3.8</v>
      </c>
      <c r="R46" s="0" t="n">
        <f aca="false">EXPONDIST(Q46,$P$8,FALSE())</f>
        <v>0.0223707718561655</v>
      </c>
      <c r="AE46" s="0" t="n">
        <f aca="false">AE45+0.1</f>
        <v>0.800000000000001</v>
      </c>
      <c r="AF46" s="0" t="n">
        <f aca="false">$AC$12*NORMDIST(AE46,$AC$8,$AD$8,FALSE())+(1-$AC$12)*NORMDIST(AE46,$AC$10,$AD$10,FALSE())</f>
        <v>0.167240306675584</v>
      </c>
    </row>
    <row r="47" customFormat="false" ht="12.8" hidden="false" customHeight="false" outlineLevel="0" collapsed="false">
      <c r="C47" s="0" t="n">
        <f aca="false">C46+0.1</f>
        <v>3.9</v>
      </c>
      <c r="D47" s="0" t="n">
        <f aca="false">GAMMADIST(C47,$A$8,$B$8,FALSE())</f>
        <v>0.12638635993413</v>
      </c>
      <c r="Q47" s="0" t="n">
        <f aca="false">Q46+0.1</f>
        <v>3.9</v>
      </c>
      <c r="R47" s="0" t="n">
        <f aca="false">EXPONDIST(Q47,$P$8,FALSE())</f>
        <v>0.0202419114458043</v>
      </c>
      <c r="AE47" s="0" t="n">
        <f aca="false">AE46+0.1</f>
        <v>0.900000000000001</v>
      </c>
      <c r="AF47" s="0" t="n">
        <f aca="false">$AC$12*NORMDIST(AE47,$AC$8,$AD$8,FALSE())+(1-$AC$12)*NORMDIST(AE47,$AC$10,$AD$10,FALSE())</f>
        <v>0.168517217795609</v>
      </c>
    </row>
    <row r="48" customFormat="false" ht="12.8" hidden="false" customHeight="false" outlineLevel="0" collapsed="false">
      <c r="C48" s="0" t="n">
        <f aca="false">C47+0.1</f>
        <v>4</v>
      </c>
      <c r="D48" s="0" t="n">
        <f aca="false">GAMMADIST(C48,$A$8,$B$8,FALSE())</f>
        <v>0.114504576990724</v>
      </c>
      <c r="Q48" s="0" t="n">
        <f aca="false">Q47+0.1</f>
        <v>4</v>
      </c>
      <c r="R48" s="0" t="n">
        <f aca="false">EXPONDIST(Q48,$P$8,FALSE())</f>
        <v>0.0183156388887341</v>
      </c>
      <c r="AE48" s="0" t="n">
        <f aca="false">AE47+0.1</f>
        <v>1</v>
      </c>
      <c r="AF48" s="0" t="n">
        <f aca="false">$AC$12*NORMDIST(AE48,$AC$8,$AD$8,FALSE())+(1-$AC$12)*NORMDIST(AE48,$AC$10,$AD$10,FALSE())</f>
        <v>0.17497632877276</v>
      </c>
    </row>
    <row r="49" customFormat="false" ht="12.8" hidden="false" customHeight="false" outlineLevel="0" collapsed="false">
      <c r="C49" s="0" t="n">
        <f aca="false">C48+0.1</f>
        <v>4.1</v>
      </c>
      <c r="D49" s="0" t="n">
        <f aca="false">GAMMADIST(C49,$A$8,$B$8,FALSE())</f>
        <v>0.10348071287174</v>
      </c>
      <c r="Q49" s="0" t="n">
        <f aca="false">Q48+0.1</f>
        <v>4.1</v>
      </c>
      <c r="R49" s="0" t="n">
        <f aca="false">EXPONDIST(Q49,$P$8,FALSE())</f>
        <v>0.0165726754017612</v>
      </c>
      <c r="AE49" s="0" t="n">
        <f aca="false">AE48+0.1</f>
        <v>1.1</v>
      </c>
      <c r="AF49" s="0" t="n">
        <f aca="false">$AC$12*NORMDIST(AE49,$AC$8,$AD$8,FALSE())+(1-$AC$12)*NORMDIST(AE49,$AC$10,$AD$10,FALSE())</f>
        <v>0.18787624681717</v>
      </c>
    </row>
    <row r="50" customFormat="false" ht="12.8" hidden="false" customHeight="false" outlineLevel="0" collapsed="false">
      <c r="C50" s="0" t="n">
        <f aca="false">C49+0.1</f>
        <v>4.2</v>
      </c>
      <c r="D50" s="0" t="n">
        <f aca="false">GAMMADIST(C50,$A$8,$B$8,FALSE())</f>
        <v>0.09329583375707</v>
      </c>
      <c r="Q50" s="0" t="n">
        <f aca="false">Q49+0.1</f>
        <v>4.2</v>
      </c>
      <c r="R50" s="0" t="n">
        <f aca="false">EXPONDIST(Q50,$P$8,FALSE())</f>
        <v>0.0149955768204777</v>
      </c>
      <c r="AE50" s="0" t="n">
        <f aca="false">AE49+0.1</f>
        <v>1.2</v>
      </c>
      <c r="AF50" s="0" t="n">
        <f aca="false">$AC$12*NORMDIST(AE50,$AC$8,$AD$8,FALSE())+(1-$AC$12)*NORMDIST(AE50,$AC$10,$AD$10,FALSE())</f>
        <v>0.208013862171062</v>
      </c>
    </row>
    <row r="51" customFormat="false" ht="12.8" hidden="false" customHeight="false" outlineLevel="0" collapsed="false">
      <c r="C51" s="0" t="n">
        <f aca="false">C50+0.1</f>
        <v>4.3</v>
      </c>
      <c r="D51" s="0" t="n">
        <f aca="false">GAMMADIST(C51,$A$8,$B$8,FALSE())</f>
        <v>0.0839228095328683</v>
      </c>
      <c r="Q51" s="0" t="n">
        <f aca="false">Q50+0.1</f>
        <v>4.3</v>
      </c>
      <c r="R51" s="0" t="n">
        <f aca="false">EXPONDIST(Q51,$P$8,FALSE())</f>
        <v>0.0135685590122009</v>
      </c>
      <c r="AE51" s="0" t="n">
        <f aca="false">AE50+0.1</f>
        <v>1.3</v>
      </c>
      <c r="AF51" s="0" t="n">
        <f aca="false">$AC$12*NORMDIST(AE51,$AC$8,$AD$8,FALSE())+(1-$AC$12)*NORMDIST(AE51,$AC$10,$AD$10,FALSE())</f>
        <v>0.235411761659649</v>
      </c>
    </row>
    <row r="52" customFormat="false" ht="12.8" hidden="false" customHeight="false" outlineLevel="0" collapsed="false">
      <c r="C52" s="0" t="n">
        <f aca="false">C51+0.1</f>
        <v>4.4</v>
      </c>
      <c r="D52" s="0" t="n">
        <f aca="false">GAMMADIST(C52,$A$8,$B$8,FALSE())</f>
        <v>0.0753282714444074</v>
      </c>
      <c r="Q52" s="0" t="n">
        <f aca="false">Q51+0.1</f>
        <v>4.4</v>
      </c>
      <c r="R52" s="0" t="n">
        <f aca="false">EXPONDIST(Q52,$P$8,FALSE())</f>
        <v>0.0122773399030684</v>
      </c>
      <c r="AE52" s="0" t="n">
        <f aca="false">AE51+0.1</f>
        <v>1.4</v>
      </c>
      <c r="AF52" s="0" t="n">
        <f aca="false">$AC$12*NORMDIST(AE52,$AC$8,$AD$8,FALSE())+(1-$AC$12)*NORMDIST(AE52,$AC$10,$AD$10,FALSE())</f>
        <v>0.269049787801086</v>
      </c>
    </row>
    <row r="53" customFormat="false" ht="12.8" hidden="false" customHeight="false" outlineLevel="0" collapsed="false">
      <c r="C53" s="0" t="n">
        <f aca="false">C52+0.1</f>
        <v>4.5</v>
      </c>
      <c r="D53" s="0" t="n">
        <f aca="false">GAMMADIST(C53,$A$8,$B$8,FALSE())</f>
        <v>0.067474310384392</v>
      </c>
      <c r="Q53" s="0" t="n">
        <f aca="false">Q52+0.1</f>
        <v>4.5</v>
      </c>
      <c r="R53" s="0" t="n">
        <f aca="false">EXPONDIST(Q53,$P$8,FALSE())</f>
        <v>0.0111089965382423</v>
      </c>
      <c r="AE53" s="0" t="n">
        <f aca="false">AE52+0.1</f>
        <v>1.5</v>
      </c>
      <c r="AF53" s="0" t="n">
        <f aca="false">$AC$12*NORMDIST(AE53,$AC$8,$AD$8,FALSE())+(1-$AC$12)*NORMDIST(AE53,$AC$10,$AD$10,FALSE())</f>
        <v>0.30672952235209</v>
      </c>
    </row>
    <row r="54" customFormat="false" ht="12.8" hidden="false" customHeight="false" outlineLevel="0" collapsed="false">
      <c r="C54" s="0" t="n">
        <f aca="false">C53+0.1</f>
        <v>4.6</v>
      </c>
      <c r="D54" s="0" t="n">
        <f aca="false">GAMMADIST(C54,$A$8,$B$8,FALSE())</f>
        <v>0.060319930132254</v>
      </c>
      <c r="Q54" s="0" t="n">
        <f aca="false">Q53+0.1</f>
        <v>4.6</v>
      </c>
      <c r="R54" s="0" t="n">
        <f aca="false">EXPONDIST(Q54,$P$8,FALSE())</f>
        <v>0.0100518357446336</v>
      </c>
      <c r="AE54" s="0" t="n">
        <f aca="false">AE53+0.1</f>
        <v>1.6</v>
      </c>
      <c r="AF54" s="0" t="n">
        <f aca="false">$AC$12*NORMDIST(AE54,$AC$8,$AD$8,FALSE())+(1-$AC$12)*NORMDIST(AE54,$AC$10,$AD$10,FALSE())</f>
        <v>0.345151970101211</v>
      </c>
    </row>
    <row r="55" customFormat="false" ht="12.8" hidden="false" customHeight="false" outlineLevel="0" collapsed="false">
      <c r="C55" s="0" t="n">
        <f aca="false">C54+0.1</f>
        <v>4.7</v>
      </c>
      <c r="D55" s="0" t="n">
        <f aca="false">GAMMADIST(C55,$A$8,$B$8,FALSE())</f>
        <v>0.0538222734585938</v>
      </c>
      <c r="Q55" s="0" t="n">
        <f aca="false">Q54+0.1</f>
        <v>4.7</v>
      </c>
      <c r="R55" s="0" t="n">
        <f aca="false">EXPONDIST(Q55,$P$8,FALSE())</f>
        <v>0.00909527710169582</v>
      </c>
      <c r="AE55" s="0" t="n">
        <f aca="false">AE54+0.1</f>
        <v>1.7</v>
      </c>
      <c r="AF55" s="0" t="n">
        <f aca="false">$AC$12*NORMDIST(AE55,$AC$8,$AD$8,FALSE())+(1-$AC$12)*NORMDIST(AE55,$AC$10,$AD$10,FALSE())</f>
        <v>0.380249141580244</v>
      </c>
    </row>
    <row r="56" customFormat="false" ht="12.8" hidden="false" customHeight="false" outlineLevel="0" collapsed="false">
      <c r="C56" s="0" t="n">
        <f aca="false">C55+0.1</f>
        <v>4.8</v>
      </c>
      <c r="D56" s="0" t="n">
        <f aca="false">GAMMADIST(C56,$A$8,$B$8,FALSE())</f>
        <v>0.0479376411263777</v>
      </c>
      <c r="Q56" s="0" t="n">
        <f aca="false">Q55+0.1</f>
        <v>4.8</v>
      </c>
      <c r="R56" s="0" t="n">
        <f aca="false">EXPONDIST(Q56,$P$8,FALSE())</f>
        <v>0.00822974704902004</v>
      </c>
      <c r="AE56" s="0" t="n">
        <f aca="false">AE55+0.1</f>
        <v>1.8</v>
      </c>
      <c r="AF56" s="0" t="n">
        <f aca="false">$AC$12*NORMDIST(AE56,$AC$8,$AD$8,FALSE())+(1-$AC$12)*NORMDIST(AE56,$AC$10,$AD$10,FALSE())</f>
        <v>0.407745219453771</v>
      </c>
    </row>
    <row r="57" customFormat="false" ht="12.8" hidden="false" customHeight="false" outlineLevel="0" collapsed="false">
      <c r="C57" s="0" t="n">
        <f aca="false">C56+0.1</f>
        <v>4.9</v>
      </c>
      <c r="D57" s="0" t="n">
        <f aca="false">GAMMADIST(C57,$A$8,$B$8,FALSE())</f>
        <v>0.0426223247810952</v>
      </c>
      <c r="Q57" s="0" t="n">
        <f aca="false">Q56+0.1</f>
        <v>4.9</v>
      </c>
      <c r="R57" s="0" t="n">
        <f aca="false">EXPONDIST(Q57,$P$8,FALSE())</f>
        <v>0.00744658307092435</v>
      </c>
      <c r="AE57" s="0" t="n">
        <f aca="false">AE56+0.1</f>
        <v>1.9</v>
      </c>
      <c r="AF57" s="0" t="n">
        <f aca="false">$AC$12*NORMDIST(AE57,$AC$8,$AD$8,FALSE())+(1-$AC$12)*NORMDIST(AE57,$AC$10,$AD$10,FALSE())</f>
        <v>0.423850601362794</v>
      </c>
    </row>
    <row r="58" customFormat="false" ht="12.8" hidden="false" customHeight="false" outlineLevel="0" collapsed="false">
      <c r="C58" s="0" t="n">
        <f aca="false">C57+0.1</f>
        <v>5</v>
      </c>
      <c r="D58" s="0" t="n">
        <f aca="false">GAMMADIST(C58,$A$8,$B$8,FALSE())</f>
        <v>0.0378332748020708</v>
      </c>
      <c r="Q58" s="0" t="n">
        <f aca="false">Q57+0.1</f>
        <v>5</v>
      </c>
      <c r="R58" s="0" t="n">
        <f aca="false">EXPONDIST(Q58,$P$8,FALSE())</f>
        <v>0.00673794699908548</v>
      </c>
      <c r="AE58" s="0" t="n">
        <f aca="false">AE57+0.1</f>
        <v>2</v>
      </c>
      <c r="AF58" s="0" t="n">
        <f aca="false">$AC$12*NORMDIST(AE58,$AC$8,$AD$8,FALSE())+(1-$AC$12)*NORMDIST(AE58,$AC$10,$AD$10,FALSE())</f>
        <v>0.425937763658027</v>
      </c>
    </row>
    <row r="59" customFormat="false" ht="12.8" hidden="false" customHeight="false" outlineLevel="0" collapsed="false">
      <c r="C59" s="0" t="n">
        <f aca="false">C58+0.1</f>
        <v>5.1</v>
      </c>
      <c r="D59" s="0" t="n">
        <f aca="false">GAMMADIST(C59,$A$8,$B$8,FALSE())</f>
        <v>0.0335286236176231</v>
      </c>
      <c r="Q59" s="0" t="n">
        <f aca="false">Q58+0.1</f>
        <v>5.1</v>
      </c>
      <c r="R59" s="0" t="n">
        <f aca="false">EXPONDIST(Q59,$P$8,FALSE())</f>
        <v>0.00609674656551565</v>
      </c>
      <c r="AE59" s="0" t="n">
        <f aca="false">AE58+0.1</f>
        <v>2.1</v>
      </c>
      <c r="AF59" s="0" t="n">
        <f aca="false">$AC$12*NORMDIST(AE59,$AC$8,$AD$8,FALSE())+(1-$AC$12)*NORMDIST(AE59,$AC$10,$AD$10,FALSE())</f>
        <v>0.413034491965669</v>
      </c>
    </row>
    <row r="60" customFormat="false" ht="12.8" hidden="false" customHeight="false" outlineLevel="0" collapsed="false">
      <c r="C60" s="0" t="n">
        <f aca="false">C59+0.1</f>
        <v>5.2</v>
      </c>
      <c r="D60" s="0" t="n">
        <f aca="false">GAMMADIST(C60,$A$8,$B$8,FALSE())</f>
        <v>0.029668083957863</v>
      </c>
      <c r="Q60" s="0" t="n">
        <f aca="false">Q59+0.1</f>
        <v>5.2</v>
      </c>
      <c r="R60" s="0" t="n">
        <f aca="false">EXPONDIST(Q60,$P$8,FALSE())</f>
        <v>0.00551656442076079</v>
      </c>
      <c r="AE60" s="0" t="n">
        <f aca="false">AE59+0.1</f>
        <v>2.2</v>
      </c>
      <c r="AF60" s="0" t="n">
        <f aca="false">$AC$12*NORMDIST(AE60,$AC$8,$AD$8,FALSE())+(1-$AC$12)*NORMDIST(AE60,$AC$10,$AD$10,FALSE())</f>
        <v>0.386007436726438</v>
      </c>
    </row>
    <row r="61" customFormat="false" ht="12.8" hidden="false" customHeight="false" outlineLevel="0" collapsed="false">
      <c r="C61" s="0" t="n">
        <f aca="false">C60+0.1</f>
        <v>5.3</v>
      </c>
      <c r="D61" s="0" t="n">
        <f aca="false">GAMMADIST(C61,$A$8,$B$8,FALSE())</f>
        <v>0.0262132401842989</v>
      </c>
      <c r="Q61" s="0" t="n">
        <f aca="false">Q60+0.1</f>
        <v>5.3</v>
      </c>
      <c r="R61" s="0" t="n">
        <f aca="false">EXPONDIST(Q61,$P$8,FALSE())</f>
        <v>0.00499159390691023</v>
      </c>
      <c r="AE61" s="0" t="n">
        <f aca="false">AE60+0.1</f>
        <v>2.3</v>
      </c>
      <c r="AF61" s="0" t="n">
        <f aca="false">$AC$12*NORMDIST(AE61,$AC$8,$AD$8,FALSE())+(1-$AC$12)*NORMDIST(AE61,$AC$10,$AD$10,FALSE())</f>
        <v>0.347388121762599</v>
      </c>
    </row>
    <row r="62" customFormat="false" ht="12.8" hidden="false" customHeight="false" outlineLevel="0" collapsed="false">
      <c r="C62" s="0" t="n">
        <f aca="false">C61+0.1</f>
        <v>5.4</v>
      </c>
      <c r="D62" s="0" t="n">
        <f aca="false">GAMMADIST(C62,$A$8,$B$8,FALSE())</f>
        <v>0.0231277493169849</v>
      </c>
      <c r="Q62" s="0" t="n">
        <f aca="false">Q61+0.1</f>
        <v>5.4</v>
      </c>
      <c r="R62" s="0" t="n">
        <f aca="false">EXPONDIST(Q62,$P$8,FALSE())</f>
        <v>0.00451658094261268</v>
      </c>
      <c r="AE62" s="0" t="n">
        <f aca="false">AE61+0.1</f>
        <v>2.4</v>
      </c>
      <c r="AF62" s="0" t="n">
        <f aca="false">$AC$12*NORMDIST(AE62,$AC$8,$AD$8,FALSE())+(1-$AC$12)*NORMDIST(AE62,$AC$10,$AD$10,FALSE())</f>
        <v>0.300888817908903</v>
      </c>
    </row>
    <row r="63" customFormat="false" ht="12.8" hidden="false" customHeight="false" outlineLevel="0" collapsed="false">
      <c r="C63" s="0" t="n">
        <f aca="false">C62+0.1</f>
        <v>5.5</v>
      </c>
      <c r="D63" s="0" t="n">
        <f aca="false">GAMMADIST(C63,$A$8,$B$8,FALSE())</f>
        <v>0.020377466772499</v>
      </c>
      <c r="Q63" s="0" t="n">
        <f aca="false">Q62+0.1</f>
        <v>5.5</v>
      </c>
      <c r="R63" s="0" t="n">
        <f aca="false">EXPONDIST(Q63,$P$8,FALSE())</f>
        <v>0.00408677143846408</v>
      </c>
      <c r="AE63" s="0" t="n">
        <f aca="false">AE62+0.1</f>
        <v>2.5</v>
      </c>
      <c r="AF63" s="0" t="n">
        <f aca="false">$AC$12*NORMDIST(AE63,$AC$8,$AD$8,FALSE())+(1-$AC$12)*NORMDIST(AE63,$AC$10,$AD$10,FALSE())</f>
        <v>0.250734874765926</v>
      </c>
    </row>
    <row r="64" customFormat="false" ht="12.8" hidden="false" customHeight="false" outlineLevel="0" collapsed="false">
      <c r="C64" s="0" t="n">
        <f aca="false">C63+0.1</f>
        <v>5.6</v>
      </c>
      <c r="D64" s="0" t="n">
        <f aca="false">GAMMADIST(C64,$A$8,$B$8,FALSE())</f>
        <v>0.0179305102014874</v>
      </c>
      <c r="Q64" s="0" t="n">
        <f aca="false">Q63+0.1</f>
        <v>5.6</v>
      </c>
      <c r="R64" s="0" t="n">
        <f aca="false">EXPONDIST(Q64,$P$8,FALSE())</f>
        <v>0.00369786371648295</v>
      </c>
      <c r="AE64" s="0" t="n">
        <f aca="false">AE63+0.1</f>
        <v>2.6</v>
      </c>
      <c r="AF64" s="0" t="n">
        <f aca="false">$AC$12*NORMDIST(AE64,$AC$8,$AD$8,FALSE())+(1-$AC$12)*NORMDIST(AE64,$AC$10,$AD$10,FALSE())</f>
        <v>0.200977539600054</v>
      </c>
    </row>
    <row r="65" customFormat="false" ht="12.8" hidden="false" customHeight="false" outlineLevel="0" collapsed="false">
      <c r="C65" s="0" t="n">
        <f aca="false">C64+0.1</f>
        <v>5.7</v>
      </c>
      <c r="D65" s="0" t="n">
        <f aca="false">GAMMADIST(C65,$A$8,$B$8,FALSE())</f>
        <v>0.0157572732258501</v>
      </c>
      <c r="Q65" s="0" t="n">
        <f aca="false">Q64+0.1</f>
        <v>5.7</v>
      </c>
      <c r="R65" s="0" t="n">
        <f aca="false">EXPONDIST(Q65,$P$8,FALSE())</f>
        <v>0.00334596545747129</v>
      </c>
      <c r="AE65" s="0" t="n">
        <f aca="false">AE64+0.1</f>
        <v>2.7</v>
      </c>
      <c r="AF65" s="0" t="n">
        <f aca="false">$AC$12*NORMDIST(AE65,$AC$8,$AD$8,FALSE())+(1-$AC$12)*NORMDIST(AE65,$AC$10,$AD$10,FALSE())</f>
        <v>0.154937933042955</v>
      </c>
    </row>
    <row r="66" customFormat="false" ht="12.8" hidden="false" customHeight="false" outlineLevel="0" collapsed="false">
      <c r="C66" s="0" t="n">
        <f aca="false">C65+0.1</f>
        <v>5.8</v>
      </c>
      <c r="D66" s="0" t="n">
        <f aca="false">GAMMADIST(C66,$A$8,$B$8,FALSE())</f>
        <v>0.0138303993603861</v>
      </c>
      <c r="Q66" s="0" t="n">
        <f aca="false">Q65+0.1</f>
        <v>5.8</v>
      </c>
      <c r="R66" s="0" t="n">
        <f aca="false">EXPONDIST(Q66,$P$8,FALSE())</f>
        <v>0.00302755474537583</v>
      </c>
      <c r="AE66" s="0" t="n">
        <f aca="false">AE65+0.1</f>
        <v>2.8</v>
      </c>
      <c r="AF66" s="0" t="n">
        <f aca="false">$AC$12*NORMDIST(AE66,$AC$8,$AD$8,FALSE())+(1-$AC$12)*NORMDIST(AE66,$AC$10,$AD$10,FALSE())</f>
        <v>0.114878560470944</v>
      </c>
    </row>
    <row r="67" customFormat="false" ht="12.8" hidden="false" customHeight="false" outlineLevel="0" collapsed="false">
      <c r="C67" s="0" t="n">
        <f aca="false">C66+0.1</f>
        <v>5.9</v>
      </c>
      <c r="D67" s="0" t="n">
        <f aca="false">GAMMADIST(C67,$A$8,$B$8,FALSE())</f>
        <v>0.0121247249869859</v>
      </c>
      <c r="Q67" s="0" t="n">
        <f aca="false">Q66+0.1</f>
        <v>5.9</v>
      </c>
      <c r="R67" s="0" t="n">
        <f aca="false">EXPONDIST(Q67,$P$8,FALSE())</f>
        <v>0.00273944481876838</v>
      </c>
      <c r="AE67" s="0" t="n">
        <f aca="false">AE66+0.1</f>
        <v>2.9</v>
      </c>
      <c r="AF67" s="0" t="n">
        <f aca="false">$AC$12*NORMDIST(AE67,$AC$8,$AD$8,FALSE())+(1-$AC$12)*NORMDIST(AE67,$AC$10,$AD$10,FALSE())</f>
        <v>0.0819264245107812</v>
      </c>
    </row>
    <row r="68" customFormat="false" ht="12.8" hidden="false" customHeight="false" outlineLevel="0" collapsed="false">
      <c r="C68" s="0" t="n">
        <f aca="false">C67+0.1</f>
        <v>6</v>
      </c>
      <c r="D68" s="0" t="n">
        <f aca="false">GAMMADIST(C68,$A$8,$B$8,FALSE())</f>
        <v>0.0106171989465512</v>
      </c>
      <c r="Q68" s="0" t="n">
        <f aca="false">Q67+0.1</f>
        <v>6</v>
      </c>
      <c r="R68" s="0" t="n">
        <f aca="false">EXPONDIST(Q68,$P$8,FALSE())</f>
        <v>0.00247875217666637</v>
      </c>
      <c r="AE68" s="0" t="n">
        <f aca="false">AE67+0.1</f>
        <v>3</v>
      </c>
      <c r="AF68" s="0" t="n">
        <f aca="false">$AC$12*NORMDIST(AE68,$AC$8,$AD$8,FALSE())+(1-$AC$12)*NORMDIST(AE68,$AC$10,$AD$10,FALSE())</f>
        <v>0.0562068907191564</v>
      </c>
    </row>
  </sheetData>
  <mergeCells count="7">
    <mergeCell ref="A1:D4"/>
    <mergeCell ref="A6:E6"/>
    <mergeCell ref="G6:K6"/>
    <mergeCell ref="O6:S6"/>
    <mergeCell ref="U6:Y6"/>
    <mergeCell ref="AC6:AG6"/>
    <mergeCell ref="AI6:AM6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2023-10-16T13:57:40Z</dcterms:created>
  <dc:creator/>
  <dc:description/>
  <dc:language>en-US</dc:language>
  <cp:lastModifiedBy/>
  <dcterms:modified xsi:type="dcterms:W3CDTF">2023-10-16T17:17:51Z</dcterms:modified>
  <cp:revision>5</cp:revision>
  <dc:subject/>
  <dc:title/>
</cp:coreProperties>
</file>